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queryTables/queryTable1.xml" ContentType="application/vnd.openxmlformats-officedocument.spreadsheetml.queryTable+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nitednations.sharepoint.com/sites/OCHAROWCA/Information Management/00_OLD/04 Monitoring/INFORM/2024/"/>
    </mc:Choice>
  </mc:AlternateContent>
  <xr:revisionPtr revIDLastSave="2595" documentId="14_{EC79AF29-00D0-4810-8F55-6F89819DE8C1}" xr6:coauthVersionLast="47" xr6:coauthVersionMax="47" xr10:uidLastSave="{38FDB0C7-8F80-47E5-8C28-C7ADB0A6CB95}"/>
  <bookViews>
    <workbookView xWindow="-10490" yWindow="-21600" windowWidth="19380" windowHeight="20970" tabRatio="675" firstSheet="1" activeTab="2" xr2:uid="{00000000-000D-0000-FFFF-FFFF00000000}"/>
  </bookViews>
  <sheets>
    <sheet name="Home" sheetId="73" r:id="rId1"/>
    <sheet name="Table of Contents" sheetId="72" r:id="rId2"/>
    <sheet name="INFORM SAHEL Sep 2024 (a-z)" sheetId="5" r:id="rId3"/>
    <sheet name="Hazard &amp; Exposure" sheetId="75" r:id="rId4"/>
    <sheet name="Vulnerability" sheetId="3" r:id="rId5"/>
    <sheet name="Lack of Coping Capacity" sheetId="4" r:id="rId6"/>
    <sheet name="Indicator Data" sheetId="74" r:id="rId7"/>
    <sheet name="Indicator Metadata" sheetId="76" r:id="rId8"/>
    <sheet name="Indicator Data (national)" sheetId="78" state="hidden" r:id="rId9"/>
  </sheets>
  <externalReferences>
    <externalReference r:id="rId10"/>
  </externalReferences>
  <definedNames>
    <definedName name="_2012.06.11___GFM_Indicator_List" localSheetId="7">'Indicator Metadata'!$F$15:$M$50</definedName>
    <definedName name="_xlnm._FilterDatabase" localSheetId="3" hidden="1">'Hazard &amp; Exposure'!$A$2:$AD$2</definedName>
    <definedName name="_xlnm._FilterDatabase" localSheetId="6" hidden="1">'Indicator Data'!$A$4:$BG$139</definedName>
    <definedName name="_xlnm._FilterDatabase" localSheetId="2" hidden="1">'INFORM SAHEL Sep 2024 (a-z)'!$A$2:$AK$138</definedName>
    <definedName name="_xlnm._FilterDatabase" localSheetId="5" hidden="1">'Lack of Coping Capacity'!$A$2:$Y$2</definedName>
    <definedName name="_xlnm._FilterDatabase" localSheetId="4" hidden="1">Vulnerability!$A$2:$AR$2</definedName>
    <definedName name="_Key1" localSheetId="3" hidden="1">#REF!</definedName>
    <definedName name="_Key1" localSheetId="8" hidden="1">#REF!</definedName>
    <definedName name="_Key1" hidden="1">#REF!</definedName>
    <definedName name="_Order1" hidden="1">255</definedName>
    <definedName name="_Sort" localSheetId="3" hidden="1">#REF!</definedName>
    <definedName name="_Sort" localSheetId="8" hidden="1">#REF!</definedName>
    <definedName name="_Sort" hidden="1">#REF!</definedName>
    <definedName name="_xlnm.Print_Area" localSheetId="2">'INFORM SAHEL Sep 2024 (a-z)'!$A$1:$AJ$138</definedName>
    <definedName name="_xlnm.Print_Titles" localSheetId="7">'Indicator Metadata'!$1:$2</definedName>
    <definedName name="_xlnm.Print_Titles" localSheetId="2">'INFORM SAHEL Sep 2024 (a-z)'!$1:$3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8" i="5" l="1"/>
  <c r="K137"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AD4" i="75" l="1"/>
  <c r="AD5" i="75"/>
  <c r="AD6" i="75"/>
  <c r="AD7" i="75"/>
  <c r="AD8" i="75"/>
  <c r="AD9" i="75"/>
  <c r="AD10" i="75"/>
  <c r="AD11" i="75"/>
  <c r="AD12" i="75"/>
  <c r="AD13" i="75"/>
  <c r="AD14" i="75"/>
  <c r="AD15" i="75"/>
  <c r="AD16" i="75"/>
  <c r="AD17" i="75"/>
  <c r="AD18" i="75"/>
  <c r="AD19" i="75"/>
  <c r="AD20" i="75"/>
  <c r="AD21" i="75"/>
  <c r="AD22" i="75"/>
  <c r="AD23" i="75"/>
  <c r="AD24" i="75"/>
  <c r="AD25" i="75"/>
  <c r="AD26" i="75"/>
  <c r="AD27" i="75"/>
  <c r="AD28" i="75"/>
  <c r="AD29" i="75"/>
  <c r="AD30" i="75"/>
  <c r="AD31" i="75"/>
  <c r="AD32" i="75"/>
  <c r="AD33" i="75"/>
  <c r="AD34" i="75"/>
  <c r="AD35" i="75"/>
  <c r="AD36" i="75"/>
  <c r="AD37" i="75"/>
  <c r="AD38" i="75"/>
  <c r="AD39" i="75"/>
  <c r="AD40" i="75"/>
  <c r="AD41" i="75"/>
  <c r="AD42" i="75"/>
  <c r="AD43" i="75"/>
  <c r="AD44" i="75"/>
  <c r="AD45" i="75"/>
  <c r="AD46" i="75"/>
  <c r="AD47" i="75"/>
  <c r="AD48" i="75"/>
  <c r="AD49" i="75"/>
  <c r="AD50" i="75"/>
  <c r="AD51" i="75"/>
  <c r="AD52" i="75"/>
  <c r="AD53" i="75"/>
  <c r="AD54" i="75"/>
  <c r="AD55" i="75"/>
  <c r="AD56" i="75"/>
  <c r="AD57" i="75"/>
  <c r="AD58" i="75"/>
  <c r="AD59" i="75"/>
  <c r="AD60" i="75"/>
  <c r="AD61" i="75"/>
  <c r="AD62" i="75"/>
  <c r="AD63" i="75"/>
  <c r="AD64" i="75"/>
  <c r="AD65" i="75"/>
  <c r="AD66" i="75"/>
  <c r="AD67" i="75"/>
  <c r="AD68" i="75"/>
  <c r="AD69" i="75"/>
  <c r="AD70" i="75"/>
  <c r="AD71" i="75"/>
  <c r="AD72" i="75"/>
  <c r="AD73" i="75"/>
  <c r="AD74" i="75"/>
  <c r="AD75" i="75"/>
  <c r="AD76" i="75"/>
  <c r="AD77" i="75"/>
  <c r="AD78" i="75"/>
  <c r="AD79" i="75"/>
  <c r="AD80" i="75"/>
  <c r="AD81" i="75"/>
  <c r="AD82" i="75"/>
  <c r="AD83" i="75"/>
  <c r="AD84" i="75"/>
  <c r="AD85" i="75"/>
  <c r="AD86" i="75"/>
  <c r="AD87" i="75"/>
  <c r="AD88" i="75"/>
  <c r="AD89" i="75"/>
  <c r="AD90" i="75"/>
  <c r="AD91" i="75"/>
  <c r="AD92" i="75"/>
  <c r="AD93" i="75"/>
  <c r="AD94" i="75"/>
  <c r="AD95" i="75"/>
  <c r="AD96" i="75"/>
  <c r="AD97" i="75"/>
  <c r="AD98" i="75"/>
  <c r="AD99" i="75"/>
  <c r="AD100" i="75"/>
  <c r="AD101" i="75"/>
  <c r="AD102" i="75"/>
  <c r="AD103" i="75"/>
  <c r="AD104" i="75"/>
  <c r="AD105" i="75"/>
  <c r="AD106" i="75"/>
  <c r="AD107" i="75"/>
  <c r="AD108" i="75"/>
  <c r="AD109" i="75"/>
  <c r="AD110" i="75"/>
  <c r="AD111" i="75"/>
  <c r="AD112" i="75"/>
  <c r="AD113" i="75"/>
  <c r="AD114" i="75"/>
  <c r="AD115" i="75"/>
  <c r="AD116" i="75"/>
  <c r="AD117" i="75"/>
  <c r="AD118" i="75"/>
  <c r="AD119" i="75"/>
  <c r="AD120" i="75"/>
  <c r="AD121" i="75"/>
  <c r="AD122" i="75"/>
  <c r="AD123" i="75"/>
  <c r="AD124" i="75"/>
  <c r="AD125" i="75"/>
  <c r="AD126" i="75"/>
  <c r="AD127" i="75"/>
  <c r="AD128" i="75"/>
  <c r="AD129" i="75"/>
  <c r="AD130" i="75"/>
  <c r="AD131" i="75"/>
  <c r="AD132" i="75"/>
  <c r="AD133" i="75"/>
  <c r="AD134" i="75"/>
  <c r="AD135" i="75"/>
  <c r="AD136" i="75"/>
  <c r="AD137" i="75"/>
  <c r="AD3" i="75"/>
  <c r="R38" i="3"/>
  <c r="W54" i="74" l="1"/>
  <c r="AJ46" i="74" l="1"/>
  <c r="AJ47" i="74"/>
  <c r="AJ49" i="74"/>
  <c r="AJ52" i="74"/>
  <c r="AJ55" i="74"/>
  <c r="AJ56" i="74"/>
  <c r="AJ57" i="74"/>
  <c r="AK29" i="74"/>
  <c r="AK30" i="74"/>
  <c r="AK31" i="74"/>
  <c r="AK32" i="74"/>
  <c r="AK33" i="74"/>
  <c r="AK35" i="74"/>
  <c r="AK28" i="74"/>
  <c r="AJ29" i="74"/>
  <c r="AJ30" i="74"/>
  <c r="AJ31" i="74"/>
  <c r="AJ32" i="74"/>
  <c r="AJ33" i="74"/>
  <c r="AJ35" i="74"/>
  <c r="AJ28" i="74"/>
  <c r="AI29" i="74"/>
  <c r="AI30" i="74"/>
  <c r="AI31" i="74"/>
  <c r="AI32" i="74"/>
  <c r="AI33" i="74"/>
  <c r="AI35" i="74"/>
  <c r="AI28" i="74"/>
  <c r="AN37" i="74" l="1"/>
  <c r="AM37" i="74"/>
  <c r="AB123" i="75" l="1"/>
  <c r="AB131" i="75"/>
  <c r="AB115" i="75"/>
  <c r="AB102" i="75"/>
  <c r="AB108" i="75"/>
  <c r="AB109" i="75"/>
  <c r="AB110" i="75"/>
  <c r="AB93" i="75"/>
  <c r="AB94" i="75"/>
  <c r="AB72" i="75"/>
  <c r="AB80" i="75"/>
  <c r="AB87" i="75"/>
  <c r="AB88" i="75"/>
  <c r="AB64" i="75"/>
  <c r="Z3" i="3"/>
  <c r="AA3" i="3" s="1"/>
  <c r="K50" i="75"/>
  <c r="M50" i="75" s="1"/>
  <c r="AB26" i="75"/>
  <c r="AB27" i="75"/>
  <c r="AB28" i="75"/>
  <c r="AB29" i="75"/>
  <c r="AB30" i="75"/>
  <c r="AB31" i="75"/>
  <c r="AB32" i="75"/>
  <c r="AB33" i="75"/>
  <c r="AB34" i="75"/>
  <c r="AB36" i="75"/>
  <c r="AB37" i="75"/>
  <c r="AB38" i="75"/>
  <c r="AB39" i="75"/>
  <c r="AB40" i="75"/>
  <c r="AB41" i="75"/>
  <c r="AB42" i="75"/>
  <c r="AB43" i="75"/>
  <c r="AB44" i="75"/>
  <c r="AB45" i="75"/>
  <c r="AB46" i="75"/>
  <c r="AB47" i="75"/>
  <c r="AB48" i="75"/>
  <c r="AB49" i="75"/>
  <c r="AB50" i="75"/>
  <c r="AB51" i="75"/>
  <c r="AB52" i="75"/>
  <c r="AB53" i="75"/>
  <c r="AB54" i="75"/>
  <c r="AB55" i="75"/>
  <c r="AB56" i="75"/>
  <c r="AB57" i="75"/>
  <c r="AB58" i="75"/>
  <c r="AB59" i="75"/>
  <c r="AB60" i="75"/>
  <c r="AB61" i="75"/>
  <c r="AB62" i="75"/>
  <c r="AB63" i="75"/>
  <c r="AB65" i="75"/>
  <c r="AB66" i="75"/>
  <c r="AB67" i="75"/>
  <c r="AB68" i="75"/>
  <c r="AB69" i="75"/>
  <c r="AB70" i="75"/>
  <c r="AB71" i="75"/>
  <c r="AB73" i="75"/>
  <c r="AB74" i="75"/>
  <c r="AB75" i="75"/>
  <c r="AB76" i="75"/>
  <c r="AB77" i="75"/>
  <c r="AB78" i="75"/>
  <c r="AB79" i="75"/>
  <c r="AB81" i="75"/>
  <c r="AB82" i="75"/>
  <c r="AB83" i="75"/>
  <c r="AB84" i="75"/>
  <c r="AB85" i="75"/>
  <c r="AB86" i="75"/>
  <c r="AB89" i="75"/>
  <c r="AB90" i="75"/>
  <c r="AB91" i="75"/>
  <c r="AB92" i="75"/>
  <c r="AB95" i="75"/>
  <c r="AB96" i="75"/>
  <c r="AB97" i="75"/>
  <c r="AB98" i="75"/>
  <c r="AB99" i="75"/>
  <c r="AB100" i="75"/>
  <c r="AB101" i="75"/>
  <c r="AB103" i="75"/>
  <c r="AB104" i="75"/>
  <c r="AB105" i="75"/>
  <c r="AB106" i="75"/>
  <c r="AB107" i="75"/>
  <c r="AB111" i="75"/>
  <c r="AB112" i="75"/>
  <c r="AB113" i="75"/>
  <c r="AB114" i="75"/>
  <c r="AB116" i="75"/>
  <c r="AB117" i="75"/>
  <c r="AB118" i="75"/>
  <c r="AB119" i="75"/>
  <c r="AB120" i="75"/>
  <c r="AB121" i="75"/>
  <c r="AB122" i="75"/>
  <c r="AB124" i="75"/>
  <c r="AB125" i="75"/>
  <c r="AB126" i="75"/>
  <c r="AB127" i="75"/>
  <c r="AB128" i="75"/>
  <c r="AB129" i="75"/>
  <c r="AB130" i="75"/>
  <c r="AB132" i="75"/>
  <c r="AB133" i="75"/>
  <c r="AB134" i="75"/>
  <c r="AB135" i="75"/>
  <c r="AB136" i="75"/>
  <c r="AB137" i="75"/>
  <c r="AB25" i="75"/>
  <c r="AB24" i="75"/>
  <c r="R49" i="3"/>
  <c r="R21" i="3"/>
  <c r="T21" i="3" s="1"/>
  <c r="U21" i="3" s="1"/>
  <c r="R20" i="3"/>
  <c r="R17" i="3"/>
  <c r="T17" i="3" s="1"/>
  <c r="U17" i="3" s="1"/>
  <c r="R36" i="3"/>
  <c r="R41" i="3"/>
  <c r="T41" i="3" s="1"/>
  <c r="U41" i="3" s="1"/>
  <c r="T38" i="3"/>
  <c r="U38" i="3" s="1"/>
  <c r="R42" i="3"/>
  <c r="R39" i="3"/>
  <c r="T39" i="3" s="1"/>
  <c r="U39" i="3" s="1"/>
  <c r="R40" i="3"/>
  <c r="S40" i="3" s="1"/>
  <c r="R35" i="3"/>
  <c r="S35" i="3" s="1"/>
  <c r="AB35" i="75"/>
  <c r="F4" i="75"/>
  <c r="F5" i="75"/>
  <c r="F6" i="75"/>
  <c r="F7" i="75"/>
  <c r="F8" i="75"/>
  <c r="F9" i="75"/>
  <c r="F10" i="75"/>
  <c r="F11" i="75"/>
  <c r="F12" i="75"/>
  <c r="F13" i="75"/>
  <c r="F14" i="75"/>
  <c r="F15" i="75"/>
  <c r="F16" i="75"/>
  <c r="F17" i="75"/>
  <c r="F18" i="75"/>
  <c r="F19" i="75"/>
  <c r="F20" i="75"/>
  <c r="F21" i="75"/>
  <c r="F22" i="75"/>
  <c r="F23" i="75"/>
  <c r="F24" i="75"/>
  <c r="F25" i="75"/>
  <c r="F26" i="75"/>
  <c r="F27" i="75"/>
  <c r="F28" i="75"/>
  <c r="F29" i="75"/>
  <c r="F30" i="75"/>
  <c r="F31" i="75"/>
  <c r="F32" i="75"/>
  <c r="F33" i="75"/>
  <c r="F34" i="75"/>
  <c r="F35" i="75"/>
  <c r="F36" i="75"/>
  <c r="F37" i="75"/>
  <c r="F38" i="75"/>
  <c r="F39" i="75"/>
  <c r="F40" i="75"/>
  <c r="F41" i="75"/>
  <c r="F42" i="75"/>
  <c r="F43" i="75"/>
  <c r="F44" i="75"/>
  <c r="F45" i="75"/>
  <c r="F46" i="75"/>
  <c r="F47" i="75"/>
  <c r="F48" i="75"/>
  <c r="F49" i="75"/>
  <c r="F50" i="75"/>
  <c r="F51" i="75"/>
  <c r="F52" i="75"/>
  <c r="F53" i="75"/>
  <c r="F54" i="75"/>
  <c r="F55" i="75"/>
  <c r="F56" i="75"/>
  <c r="F57" i="75"/>
  <c r="F58" i="75"/>
  <c r="F59" i="75"/>
  <c r="F60" i="75"/>
  <c r="F61" i="75"/>
  <c r="F62" i="75"/>
  <c r="F63" i="75"/>
  <c r="F64" i="75"/>
  <c r="F65" i="75"/>
  <c r="F66" i="75"/>
  <c r="F67" i="75"/>
  <c r="F68" i="75"/>
  <c r="F69" i="75"/>
  <c r="F70" i="75"/>
  <c r="F71" i="75"/>
  <c r="F72" i="75"/>
  <c r="F73" i="75"/>
  <c r="F74" i="75"/>
  <c r="F75" i="75"/>
  <c r="F76" i="75"/>
  <c r="F77" i="75"/>
  <c r="F78" i="75"/>
  <c r="F79" i="75"/>
  <c r="F80" i="75"/>
  <c r="F81" i="75"/>
  <c r="F82" i="75"/>
  <c r="F83" i="75"/>
  <c r="F84" i="75"/>
  <c r="F85" i="75"/>
  <c r="F86" i="75"/>
  <c r="F87" i="75"/>
  <c r="F88" i="75"/>
  <c r="F89" i="75"/>
  <c r="F90" i="75"/>
  <c r="F91" i="75"/>
  <c r="F92" i="75"/>
  <c r="F93" i="75"/>
  <c r="F94" i="75"/>
  <c r="F95" i="75"/>
  <c r="F96" i="75"/>
  <c r="F97" i="75"/>
  <c r="F98" i="75"/>
  <c r="F99" i="75"/>
  <c r="F100" i="75"/>
  <c r="F101" i="75"/>
  <c r="F102" i="75"/>
  <c r="F103" i="75"/>
  <c r="F104" i="75"/>
  <c r="F105" i="75"/>
  <c r="F106" i="75"/>
  <c r="F107" i="75"/>
  <c r="F108" i="75"/>
  <c r="F109" i="75"/>
  <c r="F110" i="75"/>
  <c r="F111" i="75"/>
  <c r="F112" i="75"/>
  <c r="F113" i="75"/>
  <c r="F114" i="75"/>
  <c r="F115" i="75"/>
  <c r="F116" i="75"/>
  <c r="F117" i="75"/>
  <c r="F118" i="75"/>
  <c r="F119" i="75"/>
  <c r="F120" i="75"/>
  <c r="F121" i="75"/>
  <c r="F122" i="75"/>
  <c r="F123" i="75"/>
  <c r="F124" i="75"/>
  <c r="F125" i="75"/>
  <c r="F126" i="75"/>
  <c r="F127" i="75"/>
  <c r="F128" i="75"/>
  <c r="F129" i="75"/>
  <c r="F130" i="75"/>
  <c r="F131" i="75"/>
  <c r="F132" i="75"/>
  <c r="F133" i="75"/>
  <c r="F134" i="75"/>
  <c r="F135" i="75"/>
  <c r="F136" i="75"/>
  <c r="F137" i="75"/>
  <c r="F3" i="75"/>
  <c r="K4" i="75"/>
  <c r="M4" i="75" s="1"/>
  <c r="K5" i="75"/>
  <c r="M5" i="75" s="1"/>
  <c r="K6" i="75"/>
  <c r="M6" i="75" s="1"/>
  <c r="K7" i="75"/>
  <c r="M7" i="75" s="1"/>
  <c r="K8" i="75"/>
  <c r="M8" i="75" s="1"/>
  <c r="K9" i="75"/>
  <c r="M9" i="75" s="1"/>
  <c r="K10" i="75"/>
  <c r="M10" i="75" s="1"/>
  <c r="K11" i="75"/>
  <c r="M11" i="75" s="1"/>
  <c r="K12" i="75"/>
  <c r="M12" i="75" s="1"/>
  <c r="K13" i="75"/>
  <c r="M13" i="75" s="1"/>
  <c r="K14" i="75"/>
  <c r="M14" i="75" s="1"/>
  <c r="K15" i="75"/>
  <c r="M15" i="75" s="1"/>
  <c r="K16" i="75"/>
  <c r="M16" i="75" s="1"/>
  <c r="K17" i="75"/>
  <c r="M17" i="75" s="1"/>
  <c r="K18" i="75"/>
  <c r="M18" i="75" s="1"/>
  <c r="K19" i="75"/>
  <c r="M19" i="75" s="1"/>
  <c r="K20" i="75"/>
  <c r="M20" i="75" s="1"/>
  <c r="K21" i="75"/>
  <c r="M21" i="75" s="1"/>
  <c r="K22" i="75"/>
  <c r="M22" i="75" s="1"/>
  <c r="K23" i="75"/>
  <c r="M23" i="75" s="1"/>
  <c r="K24" i="75"/>
  <c r="M24" i="75" s="1"/>
  <c r="K25" i="75"/>
  <c r="M25" i="75" s="1"/>
  <c r="K26" i="75"/>
  <c r="M26" i="75" s="1"/>
  <c r="K27" i="75"/>
  <c r="M27" i="75" s="1"/>
  <c r="K28" i="75"/>
  <c r="M28" i="75" s="1"/>
  <c r="K29" i="75"/>
  <c r="M29" i="75" s="1"/>
  <c r="K30" i="75"/>
  <c r="M30" i="75" s="1"/>
  <c r="K31" i="75"/>
  <c r="M31" i="75" s="1"/>
  <c r="K32" i="75"/>
  <c r="M32" i="75" s="1"/>
  <c r="K33" i="75"/>
  <c r="M33" i="75" s="1"/>
  <c r="K34" i="75"/>
  <c r="M34" i="75" s="1"/>
  <c r="K35" i="75"/>
  <c r="M35" i="75" s="1"/>
  <c r="K36" i="75"/>
  <c r="M36" i="75" s="1"/>
  <c r="K37" i="75"/>
  <c r="M37" i="75" s="1"/>
  <c r="K38" i="75"/>
  <c r="M38" i="75" s="1"/>
  <c r="K39" i="75"/>
  <c r="M39" i="75" s="1"/>
  <c r="K40" i="75"/>
  <c r="M40" i="75" s="1"/>
  <c r="K41" i="75"/>
  <c r="M41" i="75" s="1"/>
  <c r="K42" i="75"/>
  <c r="M42" i="75" s="1"/>
  <c r="K43" i="75"/>
  <c r="M43" i="75" s="1"/>
  <c r="K44" i="75"/>
  <c r="M44" i="75" s="1"/>
  <c r="K45" i="75"/>
  <c r="M45" i="75" s="1"/>
  <c r="K46" i="75"/>
  <c r="M46" i="75" s="1"/>
  <c r="K47" i="75"/>
  <c r="M47" i="75" s="1"/>
  <c r="K48" i="75"/>
  <c r="M48" i="75" s="1"/>
  <c r="K49" i="75"/>
  <c r="M49" i="75" s="1"/>
  <c r="K51" i="75"/>
  <c r="M51" i="75" s="1"/>
  <c r="K52" i="75"/>
  <c r="M52" i="75" s="1"/>
  <c r="K53" i="75"/>
  <c r="M53" i="75" s="1"/>
  <c r="K54" i="75"/>
  <c r="M54" i="75" s="1"/>
  <c r="K55" i="75"/>
  <c r="M55" i="75" s="1"/>
  <c r="K56" i="75"/>
  <c r="M56" i="75" s="1"/>
  <c r="K57" i="75"/>
  <c r="M57" i="75" s="1"/>
  <c r="K58" i="75"/>
  <c r="M58" i="75" s="1"/>
  <c r="K59" i="75"/>
  <c r="M59" i="75" s="1"/>
  <c r="K60" i="75"/>
  <c r="M60" i="75" s="1"/>
  <c r="K61" i="75"/>
  <c r="M61" i="75" s="1"/>
  <c r="K62" i="75"/>
  <c r="M62" i="75" s="1"/>
  <c r="K63" i="75"/>
  <c r="M63" i="75" s="1"/>
  <c r="K64" i="75"/>
  <c r="M64" i="75" s="1"/>
  <c r="K65" i="75"/>
  <c r="M65" i="75" s="1"/>
  <c r="K66" i="75"/>
  <c r="M66" i="75" s="1"/>
  <c r="K67" i="75"/>
  <c r="M67" i="75" s="1"/>
  <c r="K68" i="75"/>
  <c r="M68" i="75" s="1"/>
  <c r="K69" i="75"/>
  <c r="M69" i="75" s="1"/>
  <c r="K70" i="75"/>
  <c r="M70" i="75" s="1"/>
  <c r="K71" i="75"/>
  <c r="M71" i="75" s="1"/>
  <c r="K72" i="75"/>
  <c r="M72" i="75" s="1"/>
  <c r="K73" i="75"/>
  <c r="M73" i="75" s="1"/>
  <c r="K74" i="75"/>
  <c r="M74" i="75" s="1"/>
  <c r="K75" i="75"/>
  <c r="M75" i="75" s="1"/>
  <c r="K76" i="75"/>
  <c r="M76" i="75" s="1"/>
  <c r="K77" i="75"/>
  <c r="M77" i="75" s="1"/>
  <c r="K78" i="75"/>
  <c r="M78" i="75" s="1"/>
  <c r="K79" i="75"/>
  <c r="M79" i="75" s="1"/>
  <c r="K80" i="75"/>
  <c r="M80" i="75" s="1"/>
  <c r="K81" i="75"/>
  <c r="M81" i="75" s="1"/>
  <c r="K82" i="75"/>
  <c r="M82" i="75" s="1"/>
  <c r="K83" i="75"/>
  <c r="M83" i="75" s="1"/>
  <c r="K84" i="75"/>
  <c r="M84" i="75" s="1"/>
  <c r="K85" i="75"/>
  <c r="M85" i="75" s="1"/>
  <c r="K86" i="75"/>
  <c r="M86" i="75" s="1"/>
  <c r="K87" i="75"/>
  <c r="M87" i="75" s="1"/>
  <c r="K88" i="75"/>
  <c r="M88" i="75" s="1"/>
  <c r="K89" i="75"/>
  <c r="M89" i="75" s="1"/>
  <c r="K90" i="75"/>
  <c r="M90" i="75" s="1"/>
  <c r="K91" i="75"/>
  <c r="M91" i="75" s="1"/>
  <c r="K92" i="75"/>
  <c r="M92" i="75" s="1"/>
  <c r="K93" i="75"/>
  <c r="M93" i="75" s="1"/>
  <c r="K94" i="75"/>
  <c r="M94" i="75" s="1"/>
  <c r="K95" i="75"/>
  <c r="M95" i="75" s="1"/>
  <c r="K96" i="75"/>
  <c r="M96" i="75" s="1"/>
  <c r="K97" i="75"/>
  <c r="M97" i="75" s="1"/>
  <c r="K98" i="75"/>
  <c r="M98" i="75" s="1"/>
  <c r="K99" i="75"/>
  <c r="M99" i="75" s="1"/>
  <c r="K100" i="75"/>
  <c r="M100" i="75" s="1"/>
  <c r="K101" i="75"/>
  <c r="M101" i="75" s="1"/>
  <c r="K102" i="75"/>
  <c r="M102" i="75" s="1"/>
  <c r="K103" i="75"/>
  <c r="M103" i="75" s="1"/>
  <c r="K104" i="75"/>
  <c r="M104" i="75" s="1"/>
  <c r="K105" i="75"/>
  <c r="M105" i="75" s="1"/>
  <c r="K106" i="75"/>
  <c r="M106" i="75" s="1"/>
  <c r="K107" i="75"/>
  <c r="M107" i="75" s="1"/>
  <c r="K108" i="75"/>
  <c r="M108" i="75" s="1"/>
  <c r="K109" i="75"/>
  <c r="M109" i="75" s="1"/>
  <c r="K110" i="75"/>
  <c r="M110" i="75" s="1"/>
  <c r="K111" i="75"/>
  <c r="M111" i="75" s="1"/>
  <c r="K112" i="75"/>
  <c r="M112" i="75" s="1"/>
  <c r="K113" i="75"/>
  <c r="M113" i="75" s="1"/>
  <c r="K114" i="75"/>
  <c r="M114" i="75" s="1"/>
  <c r="K115" i="75"/>
  <c r="M115" i="75" s="1"/>
  <c r="K116" i="75"/>
  <c r="M116" i="75" s="1"/>
  <c r="K117" i="75"/>
  <c r="M117" i="75" s="1"/>
  <c r="K118" i="75"/>
  <c r="M118" i="75" s="1"/>
  <c r="K119" i="75"/>
  <c r="M119" i="75" s="1"/>
  <c r="K120" i="75"/>
  <c r="M120" i="75" s="1"/>
  <c r="K121" i="75"/>
  <c r="M121" i="75" s="1"/>
  <c r="K122" i="75"/>
  <c r="M122" i="75" s="1"/>
  <c r="K123" i="75"/>
  <c r="M123" i="75" s="1"/>
  <c r="K124" i="75"/>
  <c r="M124" i="75" s="1"/>
  <c r="K125" i="75"/>
  <c r="M125" i="75" s="1"/>
  <c r="K126" i="75"/>
  <c r="M126" i="75" s="1"/>
  <c r="K127" i="75"/>
  <c r="M127" i="75" s="1"/>
  <c r="K128" i="75"/>
  <c r="M128" i="75" s="1"/>
  <c r="K129" i="75"/>
  <c r="M129" i="75" s="1"/>
  <c r="K130" i="75"/>
  <c r="M130" i="75" s="1"/>
  <c r="K131" i="75"/>
  <c r="M131" i="75" s="1"/>
  <c r="K132" i="75"/>
  <c r="M132" i="75" s="1"/>
  <c r="K133" i="75"/>
  <c r="M133" i="75" s="1"/>
  <c r="K134" i="75"/>
  <c r="M134" i="75" s="1"/>
  <c r="K135" i="75"/>
  <c r="M135" i="75" s="1"/>
  <c r="K136" i="75"/>
  <c r="M136" i="75" s="1"/>
  <c r="K137" i="75"/>
  <c r="M137" i="75" s="1"/>
  <c r="K3" i="75"/>
  <c r="M3" i="75" s="1"/>
  <c r="G4" i="75"/>
  <c r="G5" i="75"/>
  <c r="G6" i="75"/>
  <c r="G7" i="75"/>
  <c r="G8" i="75"/>
  <c r="G9" i="75"/>
  <c r="G10" i="75"/>
  <c r="G11" i="75"/>
  <c r="G12" i="75"/>
  <c r="G13" i="75"/>
  <c r="G14" i="75"/>
  <c r="G15" i="75"/>
  <c r="G16" i="75"/>
  <c r="G17" i="75"/>
  <c r="G18" i="75"/>
  <c r="G19" i="75"/>
  <c r="G20" i="75"/>
  <c r="G21" i="75"/>
  <c r="G22" i="75"/>
  <c r="G23" i="75"/>
  <c r="G24" i="75"/>
  <c r="G25" i="75"/>
  <c r="G26" i="75"/>
  <c r="G27" i="75"/>
  <c r="G28" i="75"/>
  <c r="G29" i="75"/>
  <c r="G30" i="75"/>
  <c r="G31" i="75"/>
  <c r="G32" i="75"/>
  <c r="G33" i="75"/>
  <c r="G34" i="75"/>
  <c r="G35" i="75"/>
  <c r="G36" i="75"/>
  <c r="G37" i="75"/>
  <c r="G38" i="75"/>
  <c r="G39" i="75"/>
  <c r="G40" i="75"/>
  <c r="G41" i="75"/>
  <c r="G42" i="75"/>
  <c r="G43" i="75"/>
  <c r="G44" i="75"/>
  <c r="G45" i="75"/>
  <c r="G46" i="75"/>
  <c r="G47" i="75"/>
  <c r="G48" i="75"/>
  <c r="G49" i="75"/>
  <c r="G50" i="75"/>
  <c r="G51" i="75"/>
  <c r="G52" i="75"/>
  <c r="G53" i="75"/>
  <c r="G54" i="75"/>
  <c r="G55" i="75"/>
  <c r="G56" i="75"/>
  <c r="G57" i="75"/>
  <c r="G58" i="75"/>
  <c r="G59" i="75"/>
  <c r="G60" i="75"/>
  <c r="G61" i="75"/>
  <c r="G62" i="75"/>
  <c r="G63" i="75"/>
  <c r="G64" i="75"/>
  <c r="G65" i="75"/>
  <c r="G66" i="75"/>
  <c r="G67" i="75"/>
  <c r="G68" i="75"/>
  <c r="G69" i="75"/>
  <c r="G70" i="75"/>
  <c r="G71" i="75"/>
  <c r="G72" i="75"/>
  <c r="G73" i="75"/>
  <c r="G74" i="75"/>
  <c r="G75" i="75"/>
  <c r="G76" i="75"/>
  <c r="G77" i="75"/>
  <c r="G78" i="75"/>
  <c r="G79" i="75"/>
  <c r="G80" i="75"/>
  <c r="G81" i="75"/>
  <c r="G82" i="75"/>
  <c r="G83" i="75"/>
  <c r="G84" i="75"/>
  <c r="G85" i="75"/>
  <c r="G86" i="75"/>
  <c r="G87" i="75"/>
  <c r="G88" i="75"/>
  <c r="G89" i="75"/>
  <c r="G90" i="75"/>
  <c r="G91" i="75"/>
  <c r="G92" i="75"/>
  <c r="G93" i="75"/>
  <c r="G94" i="75"/>
  <c r="G95" i="75"/>
  <c r="G96" i="75"/>
  <c r="G97" i="75"/>
  <c r="G98" i="75"/>
  <c r="G99" i="75"/>
  <c r="G100" i="75"/>
  <c r="G101" i="75"/>
  <c r="G102" i="75"/>
  <c r="G103" i="75"/>
  <c r="G104" i="75"/>
  <c r="G105" i="75"/>
  <c r="G106" i="75"/>
  <c r="G107" i="75"/>
  <c r="G108" i="75"/>
  <c r="G109" i="75"/>
  <c r="G110" i="75"/>
  <c r="G111" i="75"/>
  <c r="G112" i="75"/>
  <c r="G113" i="75"/>
  <c r="G114" i="75"/>
  <c r="G115" i="75"/>
  <c r="G116" i="75"/>
  <c r="G117" i="75"/>
  <c r="G118" i="75"/>
  <c r="G119" i="75"/>
  <c r="G120" i="75"/>
  <c r="G121" i="75"/>
  <c r="G122" i="75"/>
  <c r="G123" i="75"/>
  <c r="G124" i="75"/>
  <c r="G125" i="75"/>
  <c r="G126" i="75"/>
  <c r="G127" i="75"/>
  <c r="G128" i="75"/>
  <c r="G129" i="75"/>
  <c r="G130" i="75"/>
  <c r="G131" i="75"/>
  <c r="G132" i="75"/>
  <c r="G133" i="75"/>
  <c r="G134" i="75"/>
  <c r="G135" i="75"/>
  <c r="G136" i="75"/>
  <c r="G137" i="75"/>
  <c r="G3" i="75"/>
  <c r="L3" i="4"/>
  <c r="M3" i="3"/>
  <c r="R25" i="3"/>
  <c r="AB115" i="3"/>
  <c r="AC115" i="3" s="1"/>
  <c r="R4" i="75"/>
  <c r="R5" i="75"/>
  <c r="R6" i="75"/>
  <c r="R7" i="75"/>
  <c r="R8" i="75"/>
  <c r="R9" i="75"/>
  <c r="R10" i="75"/>
  <c r="R11" i="75"/>
  <c r="R12" i="75"/>
  <c r="R13" i="75"/>
  <c r="R14" i="75"/>
  <c r="R15" i="75"/>
  <c r="R16" i="75"/>
  <c r="R17" i="75"/>
  <c r="R18" i="75"/>
  <c r="R19" i="75"/>
  <c r="R20" i="75"/>
  <c r="R21" i="75"/>
  <c r="R22" i="75"/>
  <c r="R23" i="75"/>
  <c r="R24" i="75"/>
  <c r="R25" i="75"/>
  <c r="R26" i="75"/>
  <c r="R27" i="75"/>
  <c r="R28" i="75"/>
  <c r="R29" i="75"/>
  <c r="R30" i="75"/>
  <c r="R31" i="75"/>
  <c r="R32" i="75"/>
  <c r="R33" i="75"/>
  <c r="R34" i="75"/>
  <c r="R35" i="75"/>
  <c r="R36" i="75"/>
  <c r="R37" i="75"/>
  <c r="R38" i="75"/>
  <c r="R39" i="75"/>
  <c r="R40" i="75"/>
  <c r="R41" i="75"/>
  <c r="R42" i="75"/>
  <c r="R43" i="75"/>
  <c r="R44" i="75"/>
  <c r="R45" i="75"/>
  <c r="R46" i="75"/>
  <c r="R47" i="75"/>
  <c r="R48" i="75"/>
  <c r="R49" i="75"/>
  <c r="R50" i="75"/>
  <c r="R51" i="75"/>
  <c r="R52" i="75"/>
  <c r="R53" i="75"/>
  <c r="R54" i="75"/>
  <c r="R55" i="75"/>
  <c r="R56" i="75"/>
  <c r="R57" i="75"/>
  <c r="R58" i="75"/>
  <c r="R59" i="75"/>
  <c r="R60" i="75"/>
  <c r="R61" i="75"/>
  <c r="R62" i="75"/>
  <c r="R63" i="75"/>
  <c r="R64" i="75"/>
  <c r="R65" i="75"/>
  <c r="R66" i="75"/>
  <c r="R67" i="75"/>
  <c r="R68" i="75"/>
  <c r="R69" i="75"/>
  <c r="R70" i="75"/>
  <c r="R71" i="75"/>
  <c r="R72" i="75"/>
  <c r="R73" i="75"/>
  <c r="R74" i="75"/>
  <c r="R75" i="75"/>
  <c r="R76" i="75"/>
  <c r="R77" i="75"/>
  <c r="R78" i="75"/>
  <c r="R79" i="75"/>
  <c r="R80" i="75"/>
  <c r="R81" i="75"/>
  <c r="R82" i="75"/>
  <c r="R83" i="75"/>
  <c r="R84" i="75"/>
  <c r="R85" i="75"/>
  <c r="R86" i="75"/>
  <c r="R87" i="75"/>
  <c r="R88" i="75"/>
  <c r="R89" i="75"/>
  <c r="R90" i="75"/>
  <c r="R91" i="75"/>
  <c r="R92" i="75"/>
  <c r="R93" i="75"/>
  <c r="R94" i="75"/>
  <c r="R95" i="75"/>
  <c r="R96" i="75"/>
  <c r="R97" i="75"/>
  <c r="R98" i="75"/>
  <c r="R99" i="75"/>
  <c r="R100" i="75"/>
  <c r="R101" i="75"/>
  <c r="R102" i="75"/>
  <c r="R103" i="75"/>
  <c r="R104" i="75"/>
  <c r="R105" i="75"/>
  <c r="R106" i="75"/>
  <c r="R107" i="75"/>
  <c r="R108" i="75"/>
  <c r="R109" i="75"/>
  <c r="R110" i="75"/>
  <c r="R111" i="75"/>
  <c r="R112" i="75"/>
  <c r="R113" i="75"/>
  <c r="R114" i="75"/>
  <c r="R115" i="75"/>
  <c r="R116" i="75"/>
  <c r="R117" i="75"/>
  <c r="R118" i="75"/>
  <c r="R119" i="75"/>
  <c r="R120" i="75"/>
  <c r="R121" i="75"/>
  <c r="R122" i="75"/>
  <c r="R123" i="75"/>
  <c r="R124" i="75"/>
  <c r="R125" i="75"/>
  <c r="R126" i="75"/>
  <c r="R127" i="75"/>
  <c r="R128" i="75"/>
  <c r="R129" i="75"/>
  <c r="R130" i="75"/>
  <c r="R131" i="75"/>
  <c r="R132" i="75"/>
  <c r="R133" i="75"/>
  <c r="R134" i="75"/>
  <c r="R135" i="75"/>
  <c r="R136" i="75"/>
  <c r="R137" i="75"/>
  <c r="R3" i="75"/>
  <c r="D121" i="75"/>
  <c r="E121" i="75"/>
  <c r="S121" i="75" s="1"/>
  <c r="E33" i="5" s="1"/>
  <c r="J121" i="75"/>
  <c r="L121" i="75"/>
  <c r="N121" i="75" s="1"/>
  <c r="O121" i="75"/>
  <c r="X121" i="75"/>
  <c r="Y121" i="75"/>
  <c r="AA121" i="75"/>
  <c r="D122" i="75"/>
  <c r="E122" i="75"/>
  <c r="S122" i="75" s="1"/>
  <c r="E34" i="5" s="1"/>
  <c r="J122" i="75"/>
  <c r="L122" i="75"/>
  <c r="N122" i="75" s="1"/>
  <c r="O122" i="75"/>
  <c r="X122" i="75"/>
  <c r="Y122" i="75"/>
  <c r="AA122" i="75"/>
  <c r="D123" i="75"/>
  <c r="E123" i="75"/>
  <c r="S123" i="75" s="1"/>
  <c r="E35" i="5" s="1"/>
  <c r="J123" i="75"/>
  <c r="L123" i="75"/>
  <c r="N123" i="75" s="1"/>
  <c r="O123" i="75"/>
  <c r="X123" i="75"/>
  <c r="Y123" i="75"/>
  <c r="AA123" i="75"/>
  <c r="D124" i="75"/>
  <c r="E124" i="75"/>
  <c r="S124" i="75" s="1"/>
  <c r="E36" i="5" s="1"/>
  <c r="J124" i="75"/>
  <c r="L124" i="75"/>
  <c r="N124" i="75" s="1"/>
  <c r="O124" i="75"/>
  <c r="X124" i="75"/>
  <c r="Y124" i="75"/>
  <c r="AA124" i="75"/>
  <c r="D125" i="75"/>
  <c r="E125" i="75"/>
  <c r="S125" i="75" s="1"/>
  <c r="E37" i="5" s="1"/>
  <c r="J125" i="75"/>
  <c r="L125" i="75"/>
  <c r="N125" i="75" s="1"/>
  <c r="O125" i="75"/>
  <c r="X125" i="75"/>
  <c r="Y125" i="75"/>
  <c r="AA125" i="75"/>
  <c r="D126" i="75"/>
  <c r="E126" i="75"/>
  <c r="S126" i="75" s="1"/>
  <c r="E38" i="5" s="1"/>
  <c r="J126" i="75"/>
  <c r="L126" i="75"/>
  <c r="N126" i="75" s="1"/>
  <c r="O126" i="75"/>
  <c r="X126" i="75"/>
  <c r="Y126" i="75"/>
  <c r="AA126" i="75"/>
  <c r="D127" i="75"/>
  <c r="E127" i="75"/>
  <c r="S127" i="75" s="1"/>
  <c r="E39" i="5" s="1"/>
  <c r="J127" i="75"/>
  <c r="L127" i="75"/>
  <c r="N127" i="75" s="1"/>
  <c r="O127" i="75"/>
  <c r="X127" i="75"/>
  <c r="Y127" i="75"/>
  <c r="AA127" i="75"/>
  <c r="D128" i="75"/>
  <c r="E128" i="75"/>
  <c r="S128" i="75" s="1"/>
  <c r="E40" i="5" s="1"/>
  <c r="J128" i="75"/>
  <c r="L128" i="75"/>
  <c r="N128" i="75" s="1"/>
  <c r="O128" i="75"/>
  <c r="X128" i="75"/>
  <c r="Y128" i="75"/>
  <c r="AA128" i="75"/>
  <c r="D129" i="75"/>
  <c r="E129" i="75"/>
  <c r="S129" i="75" s="1"/>
  <c r="E41" i="5" s="1"/>
  <c r="J129" i="75"/>
  <c r="L129" i="75"/>
  <c r="N129" i="75" s="1"/>
  <c r="O129" i="75"/>
  <c r="X129" i="75"/>
  <c r="Y129" i="75"/>
  <c r="AA129" i="75"/>
  <c r="D130" i="75"/>
  <c r="E130" i="75"/>
  <c r="S130" i="75" s="1"/>
  <c r="J130" i="75"/>
  <c r="L130" i="75"/>
  <c r="N130" i="75" s="1"/>
  <c r="O130" i="75"/>
  <c r="X130" i="75"/>
  <c r="Y130" i="75"/>
  <c r="AA130" i="75"/>
  <c r="D131" i="75"/>
  <c r="E131" i="75"/>
  <c r="S131" i="75" s="1"/>
  <c r="E43" i="5" s="1"/>
  <c r="J131" i="75"/>
  <c r="L131" i="75"/>
  <c r="N131" i="75" s="1"/>
  <c r="O131" i="75"/>
  <c r="X131" i="75"/>
  <c r="Y131" i="75"/>
  <c r="AA131" i="75"/>
  <c r="D132" i="75"/>
  <c r="E132" i="75"/>
  <c r="S132" i="75" s="1"/>
  <c r="E44" i="5" s="1"/>
  <c r="J132" i="75"/>
  <c r="L132" i="75"/>
  <c r="N132" i="75" s="1"/>
  <c r="O132" i="75"/>
  <c r="X132" i="75"/>
  <c r="Y132" i="75"/>
  <c r="AA132" i="75"/>
  <c r="D133" i="75"/>
  <c r="E133" i="75"/>
  <c r="S133" i="75" s="1"/>
  <c r="E45" i="5" s="1"/>
  <c r="J133" i="75"/>
  <c r="L133" i="75"/>
  <c r="N133" i="75" s="1"/>
  <c r="O133" i="75"/>
  <c r="X133" i="75"/>
  <c r="Y133" i="75"/>
  <c r="AA133" i="75"/>
  <c r="D134" i="75"/>
  <c r="E134" i="75"/>
  <c r="S134" i="75" s="1"/>
  <c r="E46" i="5" s="1"/>
  <c r="J134" i="75"/>
  <c r="L134" i="75"/>
  <c r="N134" i="75" s="1"/>
  <c r="O134" i="75"/>
  <c r="X134" i="75"/>
  <c r="Y134" i="75"/>
  <c r="AA134" i="75"/>
  <c r="D135" i="75"/>
  <c r="E135" i="75"/>
  <c r="S135" i="75" s="1"/>
  <c r="E47" i="5" s="1"/>
  <c r="J135" i="75"/>
  <c r="L135" i="75"/>
  <c r="N135" i="75" s="1"/>
  <c r="O135" i="75"/>
  <c r="X135" i="75"/>
  <c r="Y135" i="75"/>
  <c r="AA135" i="75"/>
  <c r="D136" i="75"/>
  <c r="E136" i="75"/>
  <c r="S136" i="75" s="1"/>
  <c r="E48" i="5" s="1"/>
  <c r="J136" i="75"/>
  <c r="L136" i="75"/>
  <c r="N136" i="75" s="1"/>
  <c r="O136" i="75"/>
  <c r="X136" i="75"/>
  <c r="Y136" i="75"/>
  <c r="AA136" i="75"/>
  <c r="D137" i="75"/>
  <c r="E137" i="75"/>
  <c r="S137" i="75" s="1"/>
  <c r="E49" i="5" s="1"/>
  <c r="J137" i="75"/>
  <c r="L137" i="75"/>
  <c r="N137" i="75" s="1"/>
  <c r="O137" i="75"/>
  <c r="X137" i="75"/>
  <c r="Y137" i="75"/>
  <c r="AA137" i="75"/>
  <c r="D120" i="75"/>
  <c r="E120" i="75"/>
  <c r="S120" i="75" s="1"/>
  <c r="E32" i="5" s="1"/>
  <c r="J120" i="75"/>
  <c r="L120" i="75"/>
  <c r="N120" i="75" s="1"/>
  <c r="O120" i="75"/>
  <c r="X120" i="75"/>
  <c r="Y120" i="75"/>
  <c r="AA120" i="75"/>
  <c r="D4" i="75"/>
  <c r="E4" i="75"/>
  <c r="S4" i="75" s="1"/>
  <c r="E5" i="5" s="1"/>
  <c r="J4" i="75"/>
  <c r="L4" i="75"/>
  <c r="N4" i="75" s="1"/>
  <c r="O4" i="75"/>
  <c r="X4" i="75"/>
  <c r="Y4" i="75"/>
  <c r="AA4" i="75"/>
  <c r="AB4" i="75"/>
  <c r="D5" i="75"/>
  <c r="E5" i="75"/>
  <c r="S5" i="75" s="1"/>
  <c r="E6" i="5" s="1"/>
  <c r="J5" i="75"/>
  <c r="L5" i="75"/>
  <c r="N5" i="75" s="1"/>
  <c r="O5" i="75"/>
  <c r="X5" i="75"/>
  <c r="Y5" i="75"/>
  <c r="AA5" i="75"/>
  <c r="AB5" i="75"/>
  <c r="D6" i="75"/>
  <c r="E6" i="75"/>
  <c r="S6" i="75" s="1"/>
  <c r="E7" i="5" s="1"/>
  <c r="J6" i="75"/>
  <c r="L6" i="75"/>
  <c r="N6" i="75" s="1"/>
  <c r="O6" i="75"/>
  <c r="X6" i="75"/>
  <c r="Y6" i="75"/>
  <c r="AA6" i="75"/>
  <c r="AB6" i="75"/>
  <c r="D7" i="75"/>
  <c r="E7" i="75"/>
  <c r="S7" i="75" s="1"/>
  <c r="E8" i="5" s="1"/>
  <c r="J7" i="75"/>
  <c r="L7" i="75"/>
  <c r="N7" i="75" s="1"/>
  <c r="O7" i="75"/>
  <c r="X7" i="75"/>
  <c r="Y7" i="75"/>
  <c r="AA7" i="75"/>
  <c r="AB7" i="75"/>
  <c r="D8" i="75"/>
  <c r="E8" i="75"/>
  <c r="S8" i="75" s="1"/>
  <c r="E9" i="5" s="1"/>
  <c r="J8" i="75"/>
  <c r="L8" i="75"/>
  <c r="N8" i="75" s="1"/>
  <c r="O8" i="75"/>
  <c r="X8" i="75"/>
  <c r="Y8" i="75"/>
  <c r="AA8" i="75"/>
  <c r="AB8" i="75"/>
  <c r="D9" i="75"/>
  <c r="E9" i="75"/>
  <c r="S9" i="75" s="1"/>
  <c r="E10" i="5" s="1"/>
  <c r="J9" i="75"/>
  <c r="L9" i="75"/>
  <c r="N9" i="75" s="1"/>
  <c r="O9" i="75"/>
  <c r="X9" i="75"/>
  <c r="Y9" i="75"/>
  <c r="AA9" i="75"/>
  <c r="AB9" i="75"/>
  <c r="D10" i="75"/>
  <c r="E10" i="75"/>
  <c r="S10" i="75" s="1"/>
  <c r="E11" i="5" s="1"/>
  <c r="J10" i="75"/>
  <c r="L10" i="75"/>
  <c r="N10" i="75" s="1"/>
  <c r="O10" i="75"/>
  <c r="X10" i="75"/>
  <c r="Y10" i="75"/>
  <c r="AA10" i="75"/>
  <c r="AB10" i="75"/>
  <c r="D11" i="75"/>
  <c r="E11" i="75"/>
  <c r="S11" i="75" s="1"/>
  <c r="E12" i="5" s="1"/>
  <c r="J11" i="75"/>
  <c r="L11" i="75"/>
  <c r="N11" i="75" s="1"/>
  <c r="O11" i="75"/>
  <c r="X11" i="75"/>
  <c r="Y11" i="75"/>
  <c r="AA11" i="75"/>
  <c r="AB11" i="75"/>
  <c r="D12" i="75"/>
  <c r="E12" i="75"/>
  <c r="S12" i="75" s="1"/>
  <c r="E13" i="5" s="1"/>
  <c r="J12" i="75"/>
  <c r="L12" i="75"/>
  <c r="N12" i="75" s="1"/>
  <c r="O12" i="75"/>
  <c r="X12" i="75"/>
  <c r="Y12" i="75"/>
  <c r="AA12" i="75"/>
  <c r="AB12" i="75"/>
  <c r="D13" i="75"/>
  <c r="E13" i="75"/>
  <c r="S13" i="75" s="1"/>
  <c r="J13" i="75"/>
  <c r="L13" i="75"/>
  <c r="N13" i="75" s="1"/>
  <c r="O13" i="75"/>
  <c r="X13" i="75"/>
  <c r="Y13" i="75"/>
  <c r="AA13" i="75"/>
  <c r="AB13" i="75"/>
  <c r="D14" i="75"/>
  <c r="E14" i="75"/>
  <c r="S14" i="75" s="1"/>
  <c r="E15" i="5" s="1"/>
  <c r="J14" i="75"/>
  <c r="L14" i="75"/>
  <c r="N14" i="75" s="1"/>
  <c r="O14" i="75"/>
  <c r="X14" i="75"/>
  <c r="Y14" i="75"/>
  <c r="AA14" i="75"/>
  <c r="AB14" i="75"/>
  <c r="D15" i="75"/>
  <c r="E15" i="75"/>
  <c r="S15" i="75" s="1"/>
  <c r="E16" i="5" s="1"/>
  <c r="J15" i="75"/>
  <c r="L15" i="75"/>
  <c r="N15" i="75" s="1"/>
  <c r="O15" i="75"/>
  <c r="X15" i="75"/>
  <c r="Y15" i="75"/>
  <c r="AA15" i="75"/>
  <c r="AB15" i="75"/>
  <c r="D16" i="75"/>
  <c r="E16" i="75"/>
  <c r="S16" i="75" s="1"/>
  <c r="E17" i="5" s="1"/>
  <c r="J16" i="75"/>
  <c r="L16" i="75"/>
  <c r="N16" i="75" s="1"/>
  <c r="O16" i="75"/>
  <c r="X16" i="75"/>
  <c r="Y16" i="75"/>
  <c r="AA16" i="75"/>
  <c r="AB16" i="75"/>
  <c r="D17" i="75"/>
  <c r="E17" i="75"/>
  <c r="S17" i="75" s="1"/>
  <c r="E18" i="5" s="1"/>
  <c r="J17" i="75"/>
  <c r="L17" i="75"/>
  <c r="N17" i="75" s="1"/>
  <c r="O17" i="75"/>
  <c r="X17" i="75"/>
  <c r="Y17" i="75"/>
  <c r="AA17" i="75"/>
  <c r="AB17" i="75"/>
  <c r="D18" i="75"/>
  <c r="E18" i="75"/>
  <c r="S18" i="75" s="1"/>
  <c r="E19" i="5" s="1"/>
  <c r="J18" i="75"/>
  <c r="L18" i="75"/>
  <c r="N18" i="75" s="1"/>
  <c r="O18" i="75"/>
  <c r="X18" i="75"/>
  <c r="Y18" i="75"/>
  <c r="AA18" i="75"/>
  <c r="AB18" i="75"/>
  <c r="D19" i="75"/>
  <c r="E19" i="75"/>
  <c r="S19" i="75" s="1"/>
  <c r="E20" i="5" s="1"/>
  <c r="J19" i="75"/>
  <c r="L19" i="75"/>
  <c r="N19" i="75" s="1"/>
  <c r="O19" i="75"/>
  <c r="X19" i="75"/>
  <c r="Y19" i="75"/>
  <c r="AA19" i="75"/>
  <c r="AB19" i="75"/>
  <c r="D20" i="75"/>
  <c r="E20" i="75"/>
  <c r="S20" i="75" s="1"/>
  <c r="E21" i="5" s="1"/>
  <c r="J20" i="75"/>
  <c r="L20" i="75"/>
  <c r="N20" i="75" s="1"/>
  <c r="O20" i="75"/>
  <c r="X20" i="75"/>
  <c r="Y20" i="75"/>
  <c r="AA20" i="75"/>
  <c r="AB20" i="75"/>
  <c r="D21" i="75"/>
  <c r="E21" i="75"/>
  <c r="S21" i="75" s="1"/>
  <c r="E22" i="5" s="1"/>
  <c r="J21" i="75"/>
  <c r="L21" i="75"/>
  <c r="N21" i="75" s="1"/>
  <c r="O21" i="75"/>
  <c r="X21" i="75"/>
  <c r="Y21" i="75"/>
  <c r="AA21" i="75"/>
  <c r="AB21" i="75"/>
  <c r="D22" i="75"/>
  <c r="E22" i="75"/>
  <c r="S22" i="75" s="1"/>
  <c r="E23" i="5" s="1"/>
  <c r="J22" i="75"/>
  <c r="L22" i="75"/>
  <c r="N22" i="75" s="1"/>
  <c r="O22" i="75"/>
  <c r="X22" i="75"/>
  <c r="Y22" i="75"/>
  <c r="AA22" i="75"/>
  <c r="AB22" i="75"/>
  <c r="D23" i="75"/>
  <c r="E23" i="75"/>
  <c r="S23" i="75" s="1"/>
  <c r="E24" i="5" s="1"/>
  <c r="J23" i="75"/>
  <c r="L23" i="75"/>
  <c r="N23" i="75" s="1"/>
  <c r="O23" i="75"/>
  <c r="X23" i="75"/>
  <c r="Y23" i="75"/>
  <c r="AA23" i="75"/>
  <c r="AB23" i="75"/>
  <c r="D24" i="75"/>
  <c r="E24" i="75"/>
  <c r="S24" i="75" s="1"/>
  <c r="E25" i="5" s="1"/>
  <c r="J24" i="75"/>
  <c r="L24" i="75"/>
  <c r="N24" i="75" s="1"/>
  <c r="O24" i="75"/>
  <c r="X24" i="75"/>
  <c r="Y24" i="75"/>
  <c r="AA24" i="75"/>
  <c r="D25" i="75"/>
  <c r="E25" i="75"/>
  <c r="S25" i="75" s="1"/>
  <c r="E26" i="5" s="1"/>
  <c r="J25" i="75"/>
  <c r="L25" i="75"/>
  <c r="N25" i="75" s="1"/>
  <c r="O25" i="75"/>
  <c r="X25" i="75"/>
  <c r="Y25" i="75"/>
  <c r="AA25" i="75"/>
  <c r="D26" i="75"/>
  <c r="E26" i="75"/>
  <c r="S26" i="75" s="1"/>
  <c r="E50" i="5" s="1"/>
  <c r="J26" i="75"/>
  <c r="L26" i="75"/>
  <c r="N26" i="75" s="1"/>
  <c r="O26" i="75"/>
  <c r="X26" i="75"/>
  <c r="Y26" i="75"/>
  <c r="AA26" i="75"/>
  <c r="D27" i="75"/>
  <c r="E27" i="75"/>
  <c r="S27" i="75" s="1"/>
  <c r="E51" i="5" s="1"/>
  <c r="J27" i="75"/>
  <c r="L27" i="75"/>
  <c r="N27" i="75" s="1"/>
  <c r="O27" i="75"/>
  <c r="X27" i="75"/>
  <c r="Y27" i="75"/>
  <c r="AA27" i="75"/>
  <c r="D28" i="75"/>
  <c r="E28" i="75"/>
  <c r="S28" i="75" s="1"/>
  <c r="E52" i="5" s="1"/>
  <c r="J28" i="75"/>
  <c r="L28" i="75"/>
  <c r="N28" i="75" s="1"/>
  <c r="O28" i="75"/>
  <c r="X28" i="75"/>
  <c r="Y28" i="75"/>
  <c r="AA28" i="75"/>
  <c r="D29" i="75"/>
  <c r="E29" i="75"/>
  <c r="S29" i="75" s="1"/>
  <c r="E53" i="5" s="1"/>
  <c r="J29" i="75"/>
  <c r="L29" i="75"/>
  <c r="N29" i="75" s="1"/>
  <c r="O29" i="75"/>
  <c r="X29" i="75"/>
  <c r="Y29" i="75"/>
  <c r="AA29" i="75"/>
  <c r="D30" i="75"/>
  <c r="E30" i="75"/>
  <c r="S30" i="75" s="1"/>
  <c r="E54" i="5" s="1"/>
  <c r="J30" i="75"/>
  <c r="L30" i="75"/>
  <c r="N30" i="75" s="1"/>
  <c r="O30" i="75"/>
  <c r="X30" i="75"/>
  <c r="Y30" i="75"/>
  <c r="AA30" i="75"/>
  <c r="D31" i="75"/>
  <c r="E31" i="75"/>
  <c r="S31" i="75" s="1"/>
  <c r="E55" i="5" s="1"/>
  <c r="J31" i="75"/>
  <c r="L31" i="75"/>
  <c r="N31" i="75" s="1"/>
  <c r="O31" i="75"/>
  <c r="X31" i="75"/>
  <c r="Y31" i="75"/>
  <c r="AA31" i="75"/>
  <c r="D32" i="75"/>
  <c r="E32" i="75"/>
  <c r="S32" i="75" s="1"/>
  <c r="E56" i="5" s="1"/>
  <c r="J32" i="75"/>
  <c r="L32" i="75"/>
  <c r="N32" i="75" s="1"/>
  <c r="O32" i="75"/>
  <c r="X32" i="75"/>
  <c r="Y32" i="75"/>
  <c r="AA32" i="75"/>
  <c r="D33" i="75"/>
  <c r="E33" i="75"/>
  <c r="S33" i="75" s="1"/>
  <c r="E57" i="5" s="1"/>
  <c r="J33" i="75"/>
  <c r="L33" i="75"/>
  <c r="N33" i="75" s="1"/>
  <c r="O33" i="75"/>
  <c r="X33" i="75"/>
  <c r="Y33" i="75"/>
  <c r="AA33" i="75"/>
  <c r="D34" i="75"/>
  <c r="E34" i="75"/>
  <c r="S34" i="75" s="1"/>
  <c r="E58" i="5" s="1"/>
  <c r="J34" i="75"/>
  <c r="L34" i="75"/>
  <c r="N34" i="75" s="1"/>
  <c r="O34" i="75"/>
  <c r="X34" i="75"/>
  <c r="Y34" i="75"/>
  <c r="AA34" i="75"/>
  <c r="D35" i="75"/>
  <c r="E35" i="75"/>
  <c r="S35" i="75" s="1"/>
  <c r="E59" i="5" s="1"/>
  <c r="J35" i="75"/>
  <c r="L35" i="75"/>
  <c r="N35" i="75" s="1"/>
  <c r="O35" i="75"/>
  <c r="X35" i="75"/>
  <c r="Y35" i="75"/>
  <c r="AA35" i="75"/>
  <c r="D36" i="75"/>
  <c r="E36" i="75"/>
  <c r="S36" i="75" s="1"/>
  <c r="E60" i="5" s="1"/>
  <c r="J36" i="75"/>
  <c r="L36" i="75"/>
  <c r="N36" i="75" s="1"/>
  <c r="O36" i="75"/>
  <c r="X36" i="75"/>
  <c r="Y36" i="75"/>
  <c r="AA36" i="75"/>
  <c r="D37" i="75"/>
  <c r="E37" i="75"/>
  <c r="S37" i="75" s="1"/>
  <c r="E61" i="5" s="1"/>
  <c r="J37" i="75"/>
  <c r="L37" i="75"/>
  <c r="N37" i="75" s="1"/>
  <c r="O37" i="75"/>
  <c r="X37" i="75"/>
  <c r="Y37" i="75"/>
  <c r="AA37" i="75"/>
  <c r="D38" i="75"/>
  <c r="E38" i="75"/>
  <c r="S38" i="75" s="1"/>
  <c r="E62" i="5" s="1"/>
  <c r="J38" i="75"/>
  <c r="L38" i="75"/>
  <c r="N38" i="75" s="1"/>
  <c r="O38" i="75"/>
  <c r="X38" i="75"/>
  <c r="Y38" i="75"/>
  <c r="AA38" i="75"/>
  <c r="D39" i="75"/>
  <c r="E39" i="75"/>
  <c r="S39" i="75" s="1"/>
  <c r="E63" i="5" s="1"/>
  <c r="J39" i="75"/>
  <c r="L39" i="75"/>
  <c r="N39" i="75" s="1"/>
  <c r="O39" i="75"/>
  <c r="X39" i="75"/>
  <c r="Y39" i="75"/>
  <c r="AA39" i="75"/>
  <c r="D40" i="75"/>
  <c r="E40" i="75"/>
  <c r="S40" i="75" s="1"/>
  <c r="E64" i="5" s="1"/>
  <c r="J40" i="75"/>
  <c r="L40" i="75"/>
  <c r="N40" i="75" s="1"/>
  <c r="O40" i="75"/>
  <c r="X40" i="75"/>
  <c r="Y40" i="75"/>
  <c r="AA40" i="75"/>
  <c r="D41" i="75"/>
  <c r="E41" i="75"/>
  <c r="S41" i="75" s="1"/>
  <c r="E65" i="5" s="1"/>
  <c r="J41" i="75"/>
  <c r="L41" i="75"/>
  <c r="N41" i="75" s="1"/>
  <c r="O41" i="75"/>
  <c r="X41" i="75"/>
  <c r="Y41" i="75"/>
  <c r="AA41" i="75"/>
  <c r="D42" i="75"/>
  <c r="E42" i="75"/>
  <c r="S42" i="75" s="1"/>
  <c r="E66" i="5" s="1"/>
  <c r="J42" i="75"/>
  <c r="L42" i="75"/>
  <c r="N42" i="75" s="1"/>
  <c r="O42" i="75"/>
  <c r="X42" i="75"/>
  <c r="Y42" i="75"/>
  <c r="AA42" i="75"/>
  <c r="D43" i="75"/>
  <c r="E43" i="75"/>
  <c r="S43" i="75" s="1"/>
  <c r="E67" i="5" s="1"/>
  <c r="J43" i="75"/>
  <c r="L43" i="75"/>
  <c r="N43" i="75" s="1"/>
  <c r="O43" i="75"/>
  <c r="X43" i="75"/>
  <c r="Y43" i="75"/>
  <c r="AA43" i="75"/>
  <c r="D44" i="75"/>
  <c r="E44" i="75"/>
  <c r="S44" i="75" s="1"/>
  <c r="E68" i="5" s="1"/>
  <c r="J44" i="75"/>
  <c r="L44" i="75"/>
  <c r="N44" i="75" s="1"/>
  <c r="O44" i="75"/>
  <c r="X44" i="75"/>
  <c r="Y44" i="75"/>
  <c r="AA44" i="75"/>
  <c r="D45" i="75"/>
  <c r="E45" i="75"/>
  <c r="S45" i="75" s="1"/>
  <c r="E69" i="5" s="1"/>
  <c r="J45" i="75"/>
  <c r="L45" i="75"/>
  <c r="N45" i="75" s="1"/>
  <c r="O45" i="75"/>
  <c r="X45" i="75"/>
  <c r="Y45" i="75"/>
  <c r="AA45" i="75"/>
  <c r="D46" i="75"/>
  <c r="E46" i="75"/>
  <c r="S46" i="75" s="1"/>
  <c r="E70" i="5" s="1"/>
  <c r="J46" i="75"/>
  <c r="L46" i="75"/>
  <c r="N46" i="75" s="1"/>
  <c r="O46" i="75"/>
  <c r="X46" i="75"/>
  <c r="Y46" i="75"/>
  <c r="AA46" i="75"/>
  <c r="D47" i="75"/>
  <c r="E47" i="75"/>
  <c r="S47" i="75" s="1"/>
  <c r="E71" i="5" s="1"/>
  <c r="J47" i="75"/>
  <c r="L47" i="75"/>
  <c r="N47" i="75" s="1"/>
  <c r="O47" i="75"/>
  <c r="X47" i="75"/>
  <c r="Y47" i="75"/>
  <c r="AA47" i="75"/>
  <c r="D48" i="75"/>
  <c r="E48" i="75"/>
  <c r="S48" i="75" s="1"/>
  <c r="E72" i="5" s="1"/>
  <c r="J48" i="75"/>
  <c r="L48" i="75"/>
  <c r="N48" i="75" s="1"/>
  <c r="O48" i="75"/>
  <c r="X48" i="75"/>
  <c r="Y48" i="75"/>
  <c r="AA48" i="75"/>
  <c r="D49" i="75"/>
  <c r="E49" i="75"/>
  <c r="S49" i="75" s="1"/>
  <c r="E73" i="5" s="1"/>
  <c r="J49" i="75"/>
  <c r="L49" i="75"/>
  <c r="N49" i="75" s="1"/>
  <c r="O49" i="75"/>
  <c r="X49" i="75"/>
  <c r="Y49" i="75"/>
  <c r="AA49" i="75"/>
  <c r="D50" i="75"/>
  <c r="E50" i="75"/>
  <c r="S50" i="75" s="1"/>
  <c r="E74" i="5" s="1"/>
  <c r="J50" i="75"/>
  <c r="L50" i="75"/>
  <c r="N50" i="75" s="1"/>
  <c r="O50" i="75"/>
  <c r="X50" i="75"/>
  <c r="Y50" i="75"/>
  <c r="AA50" i="75"/>
  <c r="D51" i="75"/>
  <c r="E51" i="75"/>
  <c r="S51" i="75" s="1"/>
  <c r="E75" i="5" s="1"/>
  <c r="J51" i="75"/>
  <c r="L51" i="75"/>
  <c r="N51" i="75" s="1"/>
  <c r="O51" i="75"/>
  <c r="X51" i="75"/>
  <c r="Y51" i="75"/>
  <c r="AA51" i="75"/>
  <c r="D52" i="75"/>
  <c r="E52" i="75"/>
  <c r="S52" i="75" s="1"/>
  <c r="E76" i="5" s="1"/>
  <c r="J52" i="75"/>
  <c r="L52" i="75"/>
  <c r="N52" i="75" s="1"/>
  <c r="O52" i="75"/>
  <c r="X52" i="75"/>
  <c r="Y52" i="75"/>
  <c r="AA52" i="75"/>
  <c r="D53" i="75"/>
  <c r="E53" i="75"/>
  <c r="S53" i="75" s="1"/>
  <c r="E77" i="5" s="1"/>
  <c r="J53" i="75"/>
  <c r="L53" i="75"/>
  <c r="N53" i="75" s="1"/>
  <c r="O53" i="75"/>
  <c r="X53" i="75"/>
  <c r="Y53" i="75"/>
  <c r="AA53" i="75"/>
  <c r="D54" i="75"/>
  <c r="E54" i="75"/>
  <c r="S54" i="75" s="1"/>
  <c r="E78" i="5" s="1"/>
  <c r="J54" i="75"/>
  <c r="L54" i="75"/>
  <c r="N54" i="75" s="1"/>
  <c r="O54" i="75"/>
  <c r="X54" i="75"/>
  <c r="Y54" i="75"/>
  <c r="AA54" i="75"/>
  <c r="D55" i="75"/>
  <c r="E55" i="75"/>
  <c r="S55" i="75" s="1"/>
  <c r="E79" i="5" s="1"/>
  <c r="J55" i="75"/>
  <c r="L55" i="75"/>
  <c r="N55" i="75" s="1"/>
  <c r="O55" i="75"/>
  <c r="X55" i="75"/>
  <c r="Y55" i="75"/>
  <c r="AA55" i="75"/>
  <c r="D56" i="75"/>
  <c r="E56" i="75"/>
  <c r="S56" i="75" s="1"/>
  <c r="E80" i="5" s="1"/>
  <c r="J56" i="75"/>
  <c r="L56" i="75"/>
  <c r="N56" i="75" s="1"/>
  <c r="O56" i="75"/>
  <c r="X56" i="75"/>
  <c r="Y56" i="75"/>
  <c r="AA56" i="75"/>
  <c r="D57" i="75"/>
  <c r="E57" i="75"/>
  <c r="S57" i="75" s="1"/>
  <c r="E81" i="5" s="1"/>
  <c r="J57" i="75"/>
  <c r="L57" i="75"/>
  <c r="N57" i="75" s="1"/>
  <c r="O57" i="75"/>
  <c r="X57" i="75"/>
  <c r="Y57" i="75"/>
  <c r="AA57" i="75"/>
  <c r="D58" i="75"/>
  <c r="E58" i="75"/>
  <c r="S58" i="75" s="1"/>
  <c r="E82" i="5" s="1"/>
  <c r="J58" i="75"/>
  <c r="L58" i="75"/>
  <c r="N58" i="75" s="1"/>
  <c r="O58" i="75"/>
  <c r="X58" i="75"/>
  <c r="Y58" i="75"/>
  <c r="AA58" i="75"/>
  <c r="D59" i="75"/>
  <c r="E59" i="75"/>
  <c r="S59" i="75" s="1"/>
  <c r="E83" i="5" s="1"/>
  <c r="J59" i="75"/>
  <c r="L59" i="75"/>
  <c r="N59" i="75" s="1"/>
  <c r="O59" i="75"/>
  <c r="X59" i="75"/>
  <c r="Y59" i="75"/>
  <c r="AA59" i="75"/>
  <c r="D60" i="75"/>
  <c r="E60" i="75"/>
  <c r="S60" i="75" s="1"/>
  <c r="J60" i="75"/>
  <c r="L60" i="75"/>
  <c r="N60" i="75" s="1"/>
  <c r="O60" i="75"/>
  <c r="X60" i="75"/>
  <c r="Y60" i="75"/>
  <c r="AA60" i="75"/>
  <c r="D61" i="75"/>
  <c r="E61" i="75"/>
  <c r="S61" i="75" s="1"/>
  <c r="E85" i="5" s="1"/>
  <c r="J61" i="75"/>
  <c r="L61" i="75"/>
  <c r="N61" i="75" s="1"/>
  <c r="O61" i="75"/>
  <c r="X61" i="75"/>
  <c r="Y61" i="75"/>
  <c r="AA61" i="75"/>
  <c r="D62" i="75"/>
  <c r="E62" i="75"/>
  <c r="S62" i="75" s="1"/>
  <c r="E86" i="5" s="1"/>
  <c r="J62" i="75"/>
  <c r="L62" i="75"/>
  <c r="N62" i="75" s="1"/>
  <c r="O62" i="75"/>
  <c r="X62" i="75"/>
  <c r="Y62" i="75"/>
  <c r="AA62" i="75"/>
  <c r="D63" i="75"/>
  <c r="E63" i="75"/>
  <c r="S63" i="75" s="1"/>
  <c r="E87" i="5" s="1"/>
  <c r="J63" i="75"/>
  <c r="L63" i="75"/>
  <c r="N63" i="75" s="1"/>
  <c r="O63" i="75"/>
  <c r="X63" i="75"/>
  <c r="Y63" i="75"/>
  <c r="AA63" i="75"/>
  <c r="D64" i="75"/>
  <c r="E64" i="75"/>
  <c r="S64" i="75" s="1"/>
  <c r="E88" i="5" s="1"/>
  <c r="J64" i="75"/>
  <c r="L64" i="75"/>
  <c r="N64" i="75" s="1"/>
  <c r="O64" i="75"/>
  <c r="X64" i="75"/>
  <c r="Y64" i="75"/>
  <c r="AA64" i="75"/>
  <c r="D65" i="75"/>
  <c r="E65" i="75"/>
  <c r="S65" i="75" s="1"/>
  <c r="E89" i="5" s="1"/>
  <c r="J65" i="75"/>
  <c r="L65" i="75"/>
  <c r="N65" i="75" s="1"/>
  <c r="O65" i="75"/>
  <c r="X65" i="75"/>
  <c r="Y65" i="75"/>
  <c r="AA65" i="75"/>
  <c r="D66" i="75"/>
  <c r="E66" i="75"/>
  <c r="S66" i="75" s="1"/>
  <c r="E90" i="5" s="1"/>
  <c r="J66" i="75"/>
  <c r="L66" i="75"/>
  <c r="N66" i="75" s="1"/>
  <c r="O66" i="75"/>
  <c r="X66" i="75"/>
  <c r="Y66" i="75"/>
  <c r="AA66" i="75"/>
  <c r="D67" i="75"/>
  <c r="E67" i="75"/>
  <c r="S67" i="75" s="1"/>
  <c r="E91" i="5" s="1"/>
  <c r="J67" i="75"/>
  <c r="L67" i="75"/>
  <c r="N67" i="75" s="1"/>
  <c r="O67" i="75"/>
  <c r="X67" i="75"/>
  <c r="Y67" i="75"/>
  <c r="AA67" i="75"/>
  <c r="D68" i="75"/>
  <c r="E68" i="75"/>
  <c r="S68" i="75" s="1"/>
  <c r="E92" i="5" s="1"/>
  <c r="J68" i="75"/>
  <c r="L68" i="75"/>
  <c r="N68" i="75" s="1"/>
  <c r="O68" i="75"/>
  <c r="X68" i="75"/>
  <c r="Y68" i="75"/>
  <c r="AA68" i="75"/>
  <c r="D69" i="75"/>
  <c r="E69" i="75"/>
  <c r="S69" i="75" s="1"/>
  <c r="E93" i="5" s="1"/>
  <c r="J69" i="75"/>
  <c r="L69" i="75"/>
  <c r="N69" i="75" s="1"/>
  <c r="O69" i="75"/>
  <c r="X69" i="75"/>
  <c r="Y69" i="75"/>
  <c r="AA69" i="75"/>
  <c r="D70" i="75"/>
  <c r="E70" i="75"/>
  <c r="S70" i="75" s="1"/>
  <c r="E94" i="5" s="1"/>
  <c r="J70" i="75"/>
  <c r="L70" i="75"/>
  <c r="N70" i="75" s="1"/>
  <c r="O70" i="75"/>
  <c r="X70" i="75"/>
  <c r="Y70" i="75"/>
  <c r="AA70" i="75"/>
  <c r="D71" i="75"/>
  <c r="E71" i="75"/>
  <c r="S71" i="75" s="1"/>
  <c r="E95" i="5" s="1"/>
  <c r="J71" i="75"/>
  <c r="L71" i="75"/>
  <c r="N71" i="75" s="1"/>
  <c r="O71" i="75"/>
  <c r="X71" i="75"/>
  <c r="Y71" i="75"/>
  <c r="AA71" i="75"/>
  <c r="D72" i="75"/>
  <c r="E72" i="75"/>
  <c r="S72" i="75" s="1"/>
  <c r="E96" i="5" s="1"/>
  <c r="J72" i="75"/>
  <c r="L72" i="75"/>
  <c r="N72" i="75" s="1"/>
  <c r="O72" i="75"/>
  <c r="X72" i="75"/>
  <c r="Y72" i="75"/>
  <c r="AA72" i="75"/>
  <c r="D73" i="75"/>
  <c r="E73" i="75"/>
  <c r="S73" i="75" s="1"/>
  <c r="E97" i="5" s="1"/>
  <c r="J73" i="75"/>
  <c r="L73" i="75"/>
  <c r="N73" i="75" s="1"/>
  <c r="O73" i="75"/>
  <c r="X73" i="75"/>
  <c r="Y73" i="75"/>
  <c r="AA73" i="75"/>
  <c r="D74" i="75"/>
  <c r="E74" i="75"/>
  <c r="S74" i="75" s="1"/>
  <c r="E98" i="5" s="1"/>
  <c r="J74" i="75"/>
  <c r="L74" i="75"/>
  <c r="N74" i="75" s="1"/>
  <c r="O74" i="75"/>
  <c r="X74" i="75"/>
  <c r="Y74" i="75"/>
  <c r="AA74" i="75"/>
  <c r="D75" i="75"/>
  <c r="E75" i="75"/>
  <c r="S75" i="75" s="1"/>
  <c r="E99" i="5" s="1"/>
  <c r="J75" i="75"/>
  <c r="L75" i="75"/>
  <c r="N75" i="75" s="1"/>
  <c r="O75" i="75"/>
  <c r="X75" i="75"/>
  <c r="Y75" i="75"/>
  <c r="AA75" i="75"/>
  <c r="D76" i="75"/>
  <c r="E76" i="75"/>
  <c r="S76" i="75" s="1"/>
  <c r="E100" i="5" s="1"/>
  <c r="J76" i="75"/>
  <c r="L76" i="75"/>
  <c r="N76" i="75" s="1"/>
  <c r="O76" i="75"/>
  <c r="X76" i="75"/>
  <c r="Y76" i="75"/>
  <c r="AA76" i="75"/>
  <c r="D77" i="75"/>
  <c r="E77" i="75"/>
  <c r="S77" i="75" s="1"/>
  <c r="E101" i="5" s="1"/>
  <c r="J77" i="75"/>
  <c r="L77" i="75"/>
  <c r="N77" i="75" s="1"/>
  <c r="O77" i="75"/>
  <c r="X77" i="75"/>
  <c r="Y77" i="75"/>
  <c r="AA77" i="75"/>
  <c r="D78" i="75"/>
  <c r="E78" i="75"/>
  <c r="S78" i="75" s="1"/>
  <c r="E102" i="5" s="1"/>
  <c r="J78" i="75"/>
  <c r="L78" i="75"/>
  <c r="N78" i="75" s="1"/>
  <c r="O78" i="75"/>
  <c r="X78" i="75"/>
  <c r="Y78" i="75"/>
  <c r="AA78" i="75"/>
  <c r="D79" i="75"/>
  <c r="E79" i="75"/>
  <c r="S79" i="75" s="1"/>
  <c r="E103" i="5" s="1"/>
  <c r="J79" i="75"/>
  <c r="L79" i="75"/>
  <c r="N79" i="75" s="1"/>
  <c r="O79" i="75"/>
  <c r="X79" i="75"/>
  <c r="Y79" i="75"/>
  <c r="AA79" i="75"/>
  <c r="D80" i="75"/>
  <c r="E80" i="75"/>
  <c r="S80" i="75" s="1"/>
  <c r="E104" i="5" s="1"/>
  <c r="J80" i="75"/>
  <c r="L80" i="75"/>
  <c r="N80" i="75" s="1"/>
  <c r="O80" i="75"/>
  <c r="X80" i="75"/>
  <c r="Y80" i="75"/>
  <c r="AA80" i="75"/>
  <c r="D81" i="75"/>
  <c r="E81" i="75"/>
  <c r="S81" i="75" s="1"/>
  <c r="E105" i="5" s="1"/>
  <c r="J81" i="75"/>
  <c r="L81" i="75"/>
  <c r="N81" i="75" s="1"/>
  <c r="O81" i="75"/>
  <c r="X81" i="75"/>
  <c r="Y81" i="75"/>
  <c r="AA81" i="75"/>
  <c r="D82" i="75"/>
  <c r="E82" i="75"/>
  <c r="S82" i="75" s="1"/>
  <c r="E106" i="5" s="1"/>
  <c r="J82" i="75"/>
  <c r="L82" i="75"/>
  <c r="N82" i="75" s="1"/>
  <c r="O82" i="75"/>
  <c r="X82" i="75"/>
  <c r="Y82" i="75"/>
  <c r="AA82" i="75"/>
  <c r="D83" i="75"/>
  <c r="E83" i="75"/>
  <c r="S83" i="75" s="1"/>
  <c r="E107" i="5" s="1"/>
  <c r="J83" i="75"/>
  <c r="L83" i="75"/>
  <c r="N83" i="75" s="1"/>
  <c r="O83" i="75"/>
  <c r="X83" i="75"/>
  <c r="Y83" i="75"/>
  <c r="AA83" i="75"/>
  <c r="D84" i="75"/>
  <c r="E84" i="75"/>
  <c r="S84" i="75" s="1"/>
  <c r="E108" i="5" s="1"/>
  <c r="J84" i="75"/>
  <c r="L84" i="75"/>
  <c r="N84" i="75" s="1"/>
  <c r="O84" i="75"/>
  <c r="X84" i="75"/>
  <c r="Y84" i="75"/>
  <c r="AA84" i="75"/>
  <c r="D85" i="75"/>
  <c r="E85" i="75"/>
  <c r="S85" i="75" s="1"/>
  <c r="E109" i="5" s="1"/>
  <c r="J85" i="75"/>
  <c r="L85" i="75"/>
  <c r="N85" i="75" s="1"/>
  <c r="O85" i="75"/>
  <c r="X85" i="75"/>
  <c r="Y85" i="75"/>
  <c r="AA85" i="75"/>
  <c r="D86" i="75"/>
  <c r="E86" i="75"/>
  <c r="S86" i="75" s="1"/>
  <c r="E110" i="5" s="1"/>
  <c r="J86" i="75"/>
  <c r="L86" i="75"/>
  <c r="N86" i="75" s="1"/>
  <c r="O86" i="75"/>
  <c r="X86" i="75"/>
  <c r="Y86" i="75"/>
  <c r="AA86" i="75"/>
  <c r="D87" i="75"/>
  <c r="E87" i="75"/>
  <c r="S87" i="75" s="1"/>
  <c r="E111" i="5" s="1"/>
  <c r="J87" i="75"/>
  <c r="L87" i="75"/>
  <c r="N87" i="75" s="1"/>
  <c r="O87" i="75"/>
  <c r="X87" i="75"/>
  <c r="Y87" i="75"/>
  <c r="AA87" i="75"/>
  <c r="D88" i="75"/>
  <c r="E88" i="75"/>
  <c r="S88" i="75" s="1"/>
  <c r="E112" i="5" s="1"/>
  <c r="J88" i="75"/>
  <c r="L88" i="75"/>
  <c r="N88" i="75" s="1"/>
  <c r="O88" i="75"/>
  <c r="X88" i="75"/>
  <c r="Y88" i="75"/>
  <c r="AA88" i="75"/>
  <c r="D89" i="75"/>
  <c r="E89" i="75"/>
  <c r="S89" i="75" s="1"/>
  <c r="E113" i="5" s="1"/>
  <c r="J89" i="75"/>
  <c r="L89" i="75"/>
  <c r="N89" i="75" s="1"/>
  <c r="O89" i="75"/>
  <c r="X89" i="75"/>
  <c r="Y89" i="75"/>
  <c r="AA89" i="75"/>
  <c r="D90" i="75"/>
  <c r="E90" i="75"/>
  <c r="S90" i="75" s="1"/>
  <c r="E114" i="5" s="1"/>
  <c r="J90" i="75"/>
  <c r="L90" i="75"/>
  <c r="N90" i="75" s="1"/>
  <c r="O90" i="75"/>
  <c r="X90" i="75"/>
  <c r="Y90" i="75"/>
  <c r="AA90" i="75"/>
  <c r="D91" i="75"/>
  <c r="E91" i="75"/>
  <c r="S91" i="75" s="1"/>
  <c r="E115" i="5" s="1"/>
  <c r="J91" i="75"/>
  <c r="L91" i="75"/>
  <c r="N91" i="75" s="1"/>
  <c r="O91" i="75"/>
  <c r="X91" i="75"/>
  <c r="Y91" i="75"/>
  <c r="AA91" i="75"/>
  <c r="D92" i="75"/>
  <c r="E92" i="75"/>
  <c r="S92" i="75" s="1"/>
  <c r="E116" i="5" s="1"/>
  <c r="J92" i="75"/>
  <c r="L92" i="75"/>
  <c r="N92" i="75" s="1"/>
  <c r="O92" i="75"/>
  <c r="X92" i="75"/>
  <c r="Y92" i="75"/>
  <c r="AA92" i="75"/>
  <c r="D93" i="75"/>
  <c r="E93" i="75"/>
  <c r="S93" i="75" s="1"/>
  <c r="E117" i="5" s="1"/>
  <c r="J93" i="75"/>
  <c r="L93" i="75"/>
  <c r="N93" i="75" s="1"/>
  <c r="O93" i="75"/>
  <c r="X93" i="75"/>
  <c r="Y93" i="75"/>
  <c r="AA93" i="75"/>
  <c r="D94" i="75"/>
  <c r="E94" i="75"/>
  <c r="S94" i="75" s="1"/>
  <c r="E118" i="5" s="1"/>
  <c r="J94" i="75"/>
  <c r="L94" i="75"/>
  <c r="N94" i="75" s="1"/>
  <c r="O94" i="75"/>
  <c r="X94" i="75"/>
  <c r="Y94" i="75"/>
  <c r="AA94" i="75"/>
  <c r="D95" i="75"/>
  <c r="E95" i="75"/>
  <c r="S95" i="75" s="1"/>
  <c r="E119" i="5" s="1"/>
  <c r="J95" i="75"/>
  <c r="L95" i="75"/>
  <c r="N95" i="75" s="1"/>
  <c r="O95" i="75"/>
  <c r="X95" i="75"/>
  <c r="Y95" i="75"/>
  <c r="AA95" i="75"/>
  <c r="D96" i="75"/>
  <c r="E96" i="75"/>
  <c r="S96" i="75" s="1"/>
  <c r="E120" i="5" s="1"/>
  <c r="J96" i="75"/>
  <c r="L96" i="75"/>
  <c r="N96" i="75" s="1"/>
  <c r="O96" i="75"/>
  <c r="X96" i="75"/>
  <c r="Y96" i="75"/>
  <c r="AA96" i="75"/>
  <c r="D97" i="75"/>
  <c r="E97" i="75"/>
  <c r="S97" i="75" s="1"/>
  <c r="E121" i="5" s="1"/>
  <c r="J97" i="75"/>
  <c r="L97" i="75"/>
  <c r="N97" i="75" s="1"/>
  <c r="O97" i="75"/>
  <c r="X97" i="75"/>
  <c r="Y97" i="75"/>
  <c r="AA97" i="75"/>
  <c r="D98" i="75"/>
  <c r="E98" i="75"/>
  <c r="S98" i="75" s="1"/>
  <c r="E122" i="5" s="1"/>
  <c r="J98" i="75"/>
  <c r="L98" i="75"/>
  <c r="N98" i="75" s="1"/>
  <c r="O98" i="75"/>
  <c r="X98" i="75"/>
  <c r="Y98" i="75"/>
  <c r="AA98" i="75"/>
  <c r="D99" i="75"/>
  <c r="E99" i="75"/>
  <c r="S99" i="75" s="1"/>
  <c r="J99" i="75"/>
  <c r="L99" i="75"/>
  <c r="N99" i="75" s="1"/>
  <c r="O99" i="75"/>
  <c r="X99" i="75"/>
  <c r="Y99" i="75"/>
  <c r="AA99" i="75"/>
  <c r="D100" i="75"/>
  <c r="E100" i="75"/>
  <c r="S100" i="75" s="1"/>
  <c r="E124" i="5" s="1"/>
  <c r="J100" i="75"/>
  <c r="L100" i="75"/>
  <c r="N100" i="75" s="1"/>
  <c r="O100" i="75"/>
  <c r="X100" i="75"/>
  <c r="Y100" i="75"/>
  <c r="AA100" i="75"/>
  <c r="D101" i="75"/>
  <c r="E101" i="75"/>
  <c r="S101" i="75" s="1"/>
  <c r="E125" i="5" s="1"/>
  <c r="J101" i="75"/>
  <c r="L101" i="75"/>
  <c r="N101" i="75" s="1"/>
  <c r="O101" i="75"/>
  <c r="X101" i="75"/>
  <c r="Y101" i="75"/>
  <c r="AA101" i="75"/>
  <c r="D102" i="75"/>
  <c r="E102" i="75"/>
  <c r="S102" i="75" s="1"/>
  <c r="E126" i="5" s="1"/>
  <c r="J102" i="75"/>
  <c r="L102" i="75"/>
  <c r="N102" i="75" s="1"/>
  <c r="O102" i="75"/>
  <c r="X102" i="75"/>
  <c r="Y102" i="75"/>
  <c r="AA102" i="75"/>
  <c r="D103" i="75"/>
  <c r="E103" i="75"/>
  <c r="S103" i="75" s="1"/>
  <c r="E127" i="5" s="1"/>
  <c r="J103" i="75"/>
  <c r="L103" i="75"/>
  <c r="N103" i="75" s="1"/>
  <c r="O103" i="75"/>
  <c r="X103" i="75"/>
  <c r="Y103" i="75"/>
  <c r="AA103" i="75"/>
  <c r="D104" i="75"/>
  <c r="E104" i="75"/>
  <c r="S104" i="75" s="1"/>
  <c r="E128" i="5" s="1"/>
  <c r="J104" i="75"/>
  <c r="L104" i="75"/>
  <c r="N104" i="75" s="1"/>
  <c r="O104" i="75"/>
  <c r="X104" i="75"/>
  <c r="Y104" i="75"/>
  <c r="AA104" i="75"/>
  <c r="D105" i="75"/>
  <c r="E105" i="75"/>
  <c r="S105" i="75" s="1"/>
  <c r="E129" i="5" s="1"/>
  <c r="J105" i="75"/>
  <c r="L105" i="75"/>
  <c r="N105" i="75" s="1"/>
  <c r="O105" i="75"/>
  <c r="X105" i="75"/>
  <c r="Y105" i="75"/>
  <c r="AA105" i="75"/>
  <c r="D106" i="75"/>
  <c r="E106" i="75"/>
  <c r="S106" i="75" s="1"/>
  <c r="E130" i="5" s="1"/>
  <c r="J106" i="75"/>
  <c r="L106" i="75"/>
  <c r="N106" i="75" s="1"/>
  <c r="O106" i="75"/>
  <c r="X106" i="75"/>
  <c r="Y106" i="75"/>
  <c r="AA106" i="75"/>
  <c r="D107" i="75"/>
  <c r="E107" i="75"/>
  <c r="S107" i="75" s="1"/>
  <c r="E131" i="5" s="1"/>
  <c r="J107" i="75"/>
  <c r="L107" i="75"/>
  <c r="N107" i="75" s="1"/>
  <c r="O107" i="75"/>
  <c r="X107" i="75"/>
  <c r="Y107" i="75"/>
  <c r="AA107" i="75"/>
  <c r="D108" i="75"/>
  <c r="E108" i="75"/>
  <c r="S108" i="75" s="1"/>
  <c r="E132" i="5" s="1"/>
  <c r="J108" i="75"/>
  <c r="L108" i="75"/>
  <c r="N108" i="75" s="1"/>
  <c r="O108" i="75"/>
  <c r="X108" i="75"/>
  <c r="Y108" i="75"/>
  <c r="AA108" i="75"/>
  <c r="D109" i="75"/>
  <c r="E109" i="75"/>
  <c r="S109" i="75" s="1"/>
  <c r="J109" i="75"/>
  <c r="L109" i="75"/>
  <c r="N109" i="75" s="1"/>
  <c r="O109" i="75"/>
  <c r="X109" i="75"/>
  <c r="Y109" i="75"/>
  <c r="AA109" i="75"/>
  <c r="D110" i="75"/>
  <c r="E110" i="75"/>
  <c r="S110" i="75" s="1"/>
  <c r="E134" i="5" s="1"/>
  <c r="J110" i="75"/>
  <c r="L110" i="75"/>
  <c r="N110" i="75" s="1"/>
  <c r="O110" i="75"/>
  <c r="X110" i="75"/>
  <c r="Y110" i="75"/>
  <c r="AA110" i="75"/>
  <c r="D111" i="75"/>
  <c r="E111" i="75"/>
  <c r="S111" i="75" s="1"/>
  <c r="E135" i="5" s="1"/>
  <c r="J111" i="75"/>
  <c r="L111" i="75"/>
  <c r="N111" i="75" s="1"/>
  <c r="O111" i="75"/>
  <c r="X111" i="75"/>
  <c r="Y111" i="75"/>
  <c r="AA111" i="75"/>
  <c r="D112" i="75"/>
  <c r="E112" i="75"/>
  <c r="S112" i="75" s="1"/>
  <c r="E136" i="5" s="1"/>
  <c r="J112" i="75"/>
  <c r="L112" i="75"/>
  <c r="N112" i="75" s="1"/>
  <c r="O112" i="75"/>
  <c r="X112" i="75"/>
  <c r="Y112" i="75"/>
  <c r="AA112" i="75"/>
  <c r="D113" i="75"/>
  <c r="E113" i="75"/>
  <c r="S113" i="75" s="1"/>
  <c r="E137" i="5" s="1"/>
  <c r="J113" i="75"/>
  <c r="L113" i="75"/>
  <c r="N113" i="75" s="1"/>
  <c r="O113" i="75"/>
  <c r="X113" i="75"/>
  <c r="Y113" i="75"/>
  <c r="AA113" i="75"/>
  <c r="D114" i="75"/>
  <c r="E114" i="75"/>
  <c r="S114" i="75" s="1"/>
  <c r="E138" i="5" s="1"/>
  <c r="J114" i="75"/>
  <c r="L114" i="75"/>
  <c r="N114" i="75" s="1"/>
  <c r="O114" i="75"/>
  <c r="X114" i="75"/>
  <c r="Y114" i="75"/>
  <c r="AA114" i="75"/>
  <c r="D115" i="75"/>
  <c r="E115" i="75"/>
  <c r="S115" i="75" s="1"/>
  <c r="E27" i="5" s="1"/>
  <c r="J115" i="75"/>
  <c r="L115" i="75"/>
  <c r="N115" i="75" s="1"/>
  <c r="O115" i="75"/>
  <c r="X115" i="75"/>
  <c r="Y115" i="75"/>
  <c r="AA115" i="75"/>
  <c r="D116" i="75"/>
  <c r="E116" i="75"/>
  <c r="S116" i="75" s="1"/>
  <c r="E28" i="5" s="1"/>
  <c r="J116" i="75"/>
  <c r="L116" i="75"/>
  <c r="N116" i="75" s="1"/>
  <c r="O116" i="75"/>
  <c r="X116" i="75"/>
  <c r="Y116" i="75"/>
  <c r="AA116" i="75"/>
  <c r="D117" i="75"/>
  <c r="E117" i="75"/>
  <c r="S117" i="75" s="1"/>
  <c r="E29" i="5" s="1"/>
  <c r="J117" i="75"/>
  <c r="L117" i="75"/>
  <c r="N117" i="75" s="1"/>
  <c r="O117" i="75"/>
  <c r="X117" i="75"/>
  <c r="Y117" i="75"/>
  <c r="AA117" i="75"/>
  <c r="D118" i="75"/>
  <c r="E118" i="75"/>
  <c r="S118" i="75" s="1"/>
  <c r="E30" i="5" s="1"/>
  <c r="J118" i="75"/>
  <c r="L118" i="75"/>
  <c r="N118" i="75" s="1"/>
  <c r="O118" i="75"/>
  <c r="X118" i="75"/>
  <c r="Y118" i="75"/>
  <c r="AA118" i="75"/>
  <c r="D119" i="75"/>
  <c r="E119" i="75"/>
  <c r="S119" i="75" s="1"/>
  <c r="E31" i="5" s="1"/>
  <c r="J119" i="75"/>
  <c r="L119" i="75"/>
  <c r="N119" i="75" s="1"/>
  <c r="O119" i="75"/>
  <c r="X119" i="75"/>
  <c r="Y119" i="75"/>
  <c r="AA119" i="75"/>
  <c r="D121" i="3"/>
  <c r="E121" i="3"/>
  <c r="G121" i="3"/>
  <c r="H121" i="3"/>
  <c r="J121" i="3"/>
  <c r="K121" i="3" s="1"/>
  <c r="L121" i="3" s="1"/>
  <c r="M121" i="3"/>
  <c r="N121" i="3"/>
  <c r="O121" i="3" s="1"/>
  <c r="R121" i="3"/>
  <c r="S121" i="3" s="1"/>
  <c r="W121" i="3"/>
  <c r="X121" i="3"/>
  <c r="Y121" i="3"/>
  <c r="Z121" i="3"/>
  <c r="AA121" i="3" s="1"/>
  <c r="AB121" i="3"/>
  <c r="AC121" i="3" s="1"/>
  <c r="AE121" i="3"/>
  <c r="AF121" i="3"/>
  <c r="AH121" i="3"/>
  <c r="AI121" i="3"/>
  <c r="AK121" i="3"/>
  <c r="AL121" i="3" s="1"/>
  <c r="AM121" i="3" s="1"/>
  <c r="W33" i="5" s="1"/>
  <c r="AN121" i="3"/>
  <c r="AO121" i="3" s="1"/>
  <c r="AP121" i="3" s="1"/>
  <c r="X33" i="5" s="1"/>
  <c r="D122" i="3"/>
  <c r="E122" i="3"/>
  <c r="G122" i="3"/>
  <c r="H122" i="3"/>
  <c r="J122" i="3"/>
  <c r="K122" i="3" s="1"/>
  <c r="L122" i="3" s="1"/>
  <c r="M122" i="3"/>
  <c r="N122" i="3"/>
  <c r="O122" i="3" s="1"/>
  <c r="R122" i="3"/>
  <c r="W122" i="3"/>
  <c r="X122" i="3"/>
  <c r="Y122" i="3"/>
  <c r="Z122" i="3"/>
  <c r="AA122" i="3" s="1"/>
  <c r="AB122" i="3"/>
  <c r="AC122" i="3" s="1"/>
  <c r="AE122" i="3"/>
  <c r="AF122" i="3"/>
  <c r="AH122" i="3"/>
  <c r="AI122" i="3"/>
  <c r="AK122" i="3"/>
  <c r="AL122" i="3" s="1"/>
  <c r="AM122" i="3" s="1"/>
  <c r="W34" i="5" s="1"/>
  <c r="AN122" i="3"/>
  <c r="AO122" i="3" s="1"/>
  <c r="AP122" i="3" s="1"/>
  <c r="X34" i="5" s="1"/>
  <c r="D123" i="3"/>
  <c r="E123" i="3"/>
  <c r="G123" i="3"/>
  <c r="H123" i="3"/>
  <c r="J123" i="3"/>
  <c r="K123" i="3" s="1"/>
  <c r="L123" i="3" s="1"/>
  <c r="M123" i="3"/>
  <c r="N123" i="3"/>
  <c r="O123" i="3" s="1"/>
  <c r="R123" i="3"/>
  <c r="T123" i="3" s="1"/>
  <c r="U123" i="3" s="1"/>
  <c r="W123" i="3"/>
  <c r="X123" i="3"/>
  <c r="Y123" i="3"/>
  <c r="Z123" i="3"/>
  <c r="AA123" i="3" s="1"/>
  <c r="AB123" i="3"/>
  <c r="AC123" i="3" s="1"/>
  <c r="AE123" i="3"/>
  <c r="AF123" i="3"/>
  <c r="AH123" i="3"/>
  <c r="AI123" i="3"/>
  <c r="AK123" i="3"/>
  <c r="AL123" i="3" s="1"/>
  <c r="AM123" i="3" s="1"/>
  <c r="W35" i="5" s="1"/>
  <c r="AN123" i="3"/>
  <c r="AO123" i="3" s="1"/>
  <c r="AP123" i="3" s="1"/>
  <c r="X35" i="5" s="1"/>
  <c r="D124" i="3"/>
  <c r="E124" i="3"/>
  <c r="G124" i="3"/>
  <c r="H124" i="3"/>
  <c r="J124" i="3"/>
  <c r="K124" i="3" s="1"/>
  <c r="L124" i="3" s="1"/>
  <c r="M124" i="3"/>
  <c r="N124" i="3"/>
  <c r="O124" i="3" s="1"/>
  <c r="R124" i="3"/>
  <c r="S124" i="3" s="1"/>
  <c r="W124" i="3"/>
  <c r="X124" i="3"/>
  <c r="Y124" i="3"/>
  <c r="Z124" i="3"/>
  <c r="AA124" i="3" s="1"/>
  <c r="AB124" i="3"/>
  <c r="AC124" i="3" s="1"/>
  <c r="AE124" i="3"/>
  <c r="AF124" i="3"/>
  <c r="AH124" i="3"/>
  <c r="AI124" i="3"/>
  <c r="AK124" i="3"/>
  <c r="AL124" i="3" s="1"/>
  <c r="AM124" i="3" s="1"/>
  <c r="W36" i="5" s="1"/>
  <c r="AN124" i="3"/>
  <c r="AO124" i="3" s="1"/>
  <c r="AP124" i="3" s="1"/>
  <c r="X36" i="5" s="1"/>
  <c r="D125" i="3"/>
  <c r="E125" i="3"/>
  <c r="G125" i="3"/>
  <c r="H125" i="3"/>
  <c r="J125" i="3"/>
  <c r="K125" i="3" s="1"/>
  <c r="L125" i="3" s="1"/>
  <c r="M125" i="3"/>
  <c r="N125" i="3"/>
  <c r="O125" i="3" s="1"/>
  <c r="R125" i="3"/>
  <c r="S125" i="3" s="1"/>
  <c r="W125" i="3"/>
  <c r="X125" i="3"/>
  <c r="Y125" i="3"/>
  <c r="Z125" i="3"/>
  <c r="AA125" i="3" s="1"/>
  <c r="AB125" i="3"/>
  <c r="AC125" i="3" s="1"/>
  <c r="AE125" i="3"/>
  <c r="AF125" i="3"/>
  <c r="AH125" i="3"/>
  <c r="AI125" i="3"/>
  <c r="AK125" i="3"/>
  <c r="AL125" i="3" s="1"/>
  <c r="AM125" i="3" s="1"/>
  <c r="W37" i="5" s="1"/>
  <c r="AN125" i="3"/>
  <c r="AO125" i="3" s="1"/>
  <c r="AP125" i="3" s="1"/>
  <c r="X37" i="5" s="1"/>
  <c r="D126" i="3"/>
  <c r="E126" i="3"/>
  <c r="G126" i="3"/>
  <c r="H126" i="3"/>
  <c r="J126" i="3"/>
  <c r="K126" i="3" s="1"/>
  <c r="L126" i="3" s="1"/>
  <c r="M126" i="3"/>
  <c r="N126" i="3"/>
  <c r="O126" i="3" s="1"/>
  <c r="R126" i="3"/>
  <c r="S126" i="3" s="1"/>
  <c r="W126" i="3"/>
  <c r="X126" i="3"/>
  <c r="Y126" i="3"/>
  <c r="Z126" i="3"/>
  <c r="AA126" i="3" s="1"/>
  <c r="AB126" i="3"/>
  <c r="AC126" i="3" s="1"/>
  <c r="AE126" i="3"/>
  <c r="AF126" i="3"/>
  <c r="AH126" i="3"/>
  <c r="AI126" i="3"/>
  <c r="AK126" i="3"/>
  <c r="AL126" i="3" s="1"/>
  <c r="AM126" i="3" s="1"/>
  <c r="W38" i="5" s="1"/>
  <c r="AN126" i="3"/>
  <c r="AO126" i="3" s="1"/>
  <c r="AP126" i="3" s="1"/>
  <c r="X38" i="5" s="1"/>
  <c r="D127" i="3"/>
  <c r="E127" i="3"/>
  <c r="G127" i="3"/>
  <c r="H127" i="3"/>
  <c r="J127" i="3"/>
  <c r="K127" i="3" s="1"/>
  <c r="L127" i="3" s="1"/>
  <c r="M127" i="3"/>
  <c r="N127" i="3"/>
  <c r="O127" i="3" s="1"/>
  <c r="R127" i="3"/>
  <c r="T127" i="3" s="1"/>
  <c r="U127" i="3" s="1"/>
  <c r="W127" i="3"/>
  <c r="X127" i="3"/>
  <c r="Y127" i="3"/>
  <c r="Z127" i="3"/>
  <c r="AA127" i="3" s="1"/>
  <c r="AB127" i="3"/>
  <c r="AC127" i="3" s="1"/>
  <c r="AE127" i="3"/>
  <c r="AF127" i="3"/>
  <c r="AH127" i="3"/>
  <c r="AI127" i="3"/>
  <c r="AK127" i="3"/>
  <c r="AL127" i="3" s="1"/>
  <c r="AM127" i="3" s="1"/>
  <c r="W39" i="5" s="1"/>
  <c r="AN127" i="3"/>
  <c r="AO127" i="3" s="1"/>
  <c r="AP127" i="3" s="1"/>
  <c r="X39" i="5" s="1"/>
  <c r="D128" i="3"/>
  <c r="E128" i="3"/>
  <c r="G128" i="3"/>
  <c r="H128" i="3"/>
  <c r="J128" i="3"/>
  <c r="K128" i="3" s="1"/>
  <c r="L128" i="3" s="1"/>
  <c r="M128" i="3"/>
  <c r="N128" i="3"/>
  <c r="O128" i="3" s="1"/>
  <c r="R128" i="3"/>
  <c r="W128" i="3"/>
  <c r="X128" i="3"/>
  <c r="Y128" i="3"/>
  <c r="Z128" i="3"/>
  <c r="AA128" i="3" s="1"/>
  <c r="AB128" i="3"/>
  <c r="AC128" i="3" s="1"/>
  <c r="AE128" i="3"/>
  <c r="AF128" i="3"/>
  <c r="AH128" i="3"/>
  <c r="AI128" i="3"/>
  <c r="AK128" i="3"/>
  <c r="AL128" i="3" s="1"/>
  <c r="AM128" i="3" s="1"/>
  <c r="W40" i="5" s="1"/>
  <c r="AN128" i="3"/>
  <c r="AO128" i="3" s="1"/>
  <c r="AP128" i="3" s="1"/>
  <c r="X40" i="5" s="1"/>
  <c r="D129" i="3"/>
  <c r="E129" i="3"/>
  <c r="G129" i="3"/>
  <c r="H129" i="3"/>
  <c r="J129" i="3"/>
  <c r="K129" i="3" s="1"/>
  <c r="L129" i="3" s="1"/>
  <c r="M129" i="3"/>
  <c r="N129" i="3"/>
  <c r="O129" i="3" s="1"/>
  <c r="R129" i="3"/>
  <c r="W129" i="3"/>
  <c r="X129" i="3"/>
  <c r="Y129" i="3"/>
  <c r="Z129" i="3"/>
  <c r="AA129" i="3" s="1"/>
  <c r="AB129" i="3"/>
  <c r="AC129" i="3" s="1"/>
  <c r="AE129" i="3"/>
  <c r="AF129" i="3"/>
  <c r="AH129" i="3"/>
  <c r="AI129" i="3"/>
  <c r="AK129" i="3"/>
  <c r="AL129" i="3" s="1"/>
  <c r="AM129" i="3" s="1"/>
  <c r="W41" i="5" s="1"/>
  <c r="AN129" i="3"/>
  <c r="AO129" i="3" s="1"/>
  <c r="AP129" i="3" s="1"/>
  <c r="X41" i="5" s="1"/>
  <c r="D130" i="3"/>
  <c r="E130" i="3"/>
  <c r="G130" i="3"/>
  <c r="H130" i="3"/>
  <c r="J130" i="3"/>
  <c r="K130" i="3" s="1"/>
  <c r="L130" i="3" s="1"/>
  <c r="M130" i="3"/>
  <c r="N130" i="3"/>
  <c r="O130" i="3" s="1"/>
  <c r="R130" i="3"/>
  <c r="W130" i="3"/>
  <c r="X130" i="3"/>
  <c r="Y130" i="3"/>
  <c r="Z130" i="3"/>
  <c r="AA130" i="3" s="1"/>
  <c r="AB130" i="3"/>
  <c r="AC130" i="3" s="1"/>
  <c r="AE130" i="3"/>
  <c r="AF130" i="3"/>
  <c r="AH130" i="3"/>
  <c r="AI130" i="3"/>
  <c r="AK130" i="3"/>
  <c r="AL130" i="3" s="1"/>
  <c r="AM130" i="3" s="1"/>
  <c r="W42" i="5" s="1"/>
  <c r="AN130" i="3"/>
  <c r="AO130" i="3" s="1"/>
  <c r="AP130" i="3" s="1"/>
  <c r="X42" i="5" s="1"/>
  <c r="D131" i="3"/>
  <c r="E131" i="3"/>
  <c r="G131" i="3"/>
  <c r="H131" i="3"/>
  <c r="J131" i="3"/>
  <c r="K131" i="3" s="1"/>
  <c r="L131" i="3" s="1"/>
  <c r="M131" i="3"/>
  <c r="N131" i="3"/>
  <c r="O131" i="3" s="1"/>
  <c r="R131" i="3"/>
  <c r="S131" i="3" s="1"/>
  <c r="W131" i="3"/>
  <c r="X131" i="3"/>
  <c r="Y131" i="3"/>
  <c r="Z131" i="3"/>
  <c r="AA131" i="3" s="1"/>
  <c r="AB131" i="3"/>
  <c r="AC131" i="3" s="1"/>
  <c r="AE131" i="3"/>
  <c r="AF131" i="3"/>
  <c r="AH131" i="3"/>
  <c r="AI131" i="3"/>
  <c r="AK131" i="3"/>
  <c r="AL131" i="3" s="1"/>
  <c r="AM131" i="3" s="1"/>
  <c r="W43" i="5" s="1"/>
  <c r="AN131" i="3"/>
  <c r="AO131" i="3" s="1"/>
  <c r="AP131" i="3" s="1"/>
  <c r="X43" i="5" s="1"/>
  <c r="D132" i="3"/>
  <c r="E132" i="3"/>
  <c r="G132" i="3"/>
  <c r="H132" i="3"/>
  <c r="J132" i="3"/>
  <c r="K132" i="3" s="1"/>
  <c r="L132" i="3" s="1"/>
  <c r="M132" i="3"/>
  <c r="N132" i="3"/>
  <c r="O132" i="3" s="1"/>
  <c r="R132" i="3"/>
  <c r="S132" i="3" s="1"/>
  <c r="W132" i="3"/>
  <c r="X132" i="3"/>
  <c r="Y132" i="3"/>
  <c r="Z132" i="3"/>
  <c r="AA132" i="3" s="1"/>
  <c r="AB132" i="3"/>
  <c r="AC132" i="3" s="1"/>
  <c r="AE132" i="3"/>
  <c r="AF132" i="3"/>
  <c r="AH132" i="3"/>
  <c r="AI132" i="3"/>
  <c r="AK132" i="3"/>
  <c r="AL132" i="3" s="1"/>
  <c r="AM132" i="3" s="1"/>
  <c r="W44" i="5" s="1"/>
  <c r="AN132" i="3"/>
  <c r="AO132" i="3" s="1"/>
  <c r="AP132" i="3" s="1"/>
  <c r="X44" i="5" s="1"/>
  <c r="D133" i="3"/>
  <c r="E133" i="3"/>
  <c r="G133" i="3"/>
  <c r="H133" i="3"/>
  <c r="J133" i="3"/>
  <c r="K133" i="3" s="1"/>
  <c r="L133" i="3" s="1"/>
  <c r="M133" i="3"/>
  <c r="N133" i="3"/>
  <c r="O133" i="3" s="1"/>
  <c r="R133" i="3"/>
  <c r="T133" i="3" s="1"/>
  <c r="U133" i="3" s="1"/>
  <c r="W133" i="3"/>
  <c r="X133" i="3"/>
  <c r="Y133" i="3"/>
  <c r="Z133" i="3"/>
  <c r="AA133" i="3" s="1"/>
  <c r="AB133" i="3"/>
  <c r="AC133" i="3" s="1"/>
  <c r="AE133" i="3"/>
  <c r="AF133" i="3"/>
  <c r="AH133" i="3"/>
  <c r="AI133" i="3"/>
  <c r="AK133" i="3"/>
  <c r="AL133" i="3" s="1"/>
  <c r="AM133" i="3" s="1"/>
  <c r="W45" i="5" s="1"/>
  <c r="AN133" i="3"/>
  <c r="AO133" i="3" s="1"/>
  <c r="AP133" i="3" s="1"/>
  <c r="X45" i="5" s="1"/>
  <c r="D134" i="3"/>
  <c r="E134" i="3"/>
  <c r="G134" i="3"/>
  <c r="H134" i="3"/>
  <c r="J134" i="3"/>
  <c r="K134" i="3" s="1"/>
  <c r="L134" i="3" s="1"/>
  <c r="M134" i="3"/>
  <c r="N134" i="3"/>
  <c r="O134" i="3" s="1"/>
  <c r="R134" i="3"/>
  <c r="T134" i="3" s="1"/>
  <c r="U134" i="3" s="1"/>
  <c r="W134" i="3"/>
  <c r="X134" i="3"/>
  <c r="Y134" i="3"/>
  <c r="Z134" i="3"/>
  <c r="AA134" i="3" s="1"/>
  <c r="AB134" i="3"/>
  <c r="AC134" i="3" s="1"/>
  <c r="AE134" i="3"/>
  <c r="AF134" i="3"/>
  <c r="AH134" i="3"/>
  <c r="AI134" i="3"/>
  <c r="AK134" i="3"/>
  <c r="AL134" i="3" s="1"/>
  <c r="AM134" i="3" s="1"/>
  <c r="W46" i="5" s="1"/>
  <c r="AN134" i="3"/>
  <c r="AO134" i="3" s="1"/>
  <c r="AP134" i="3" s="1"/>
  <c r="X46" i="5" s="1"/>
  <c r="D135" i="3"/>
  <c r="E135" i="3"/>
  <c r="G135" i="3"/>
  <c r="H135" i="3"/>
  <c r="J135" i="3"/>
  <c r="K135" i="3" s="1"/>
  <c r="L135" i="3" s="1"/>
  <c r="M135" i="3"/>
  <c r="N135" i="3"/>
  <c r="O135" i="3" s="1"/>
  <c r="R135" i="3"/>
  <c r="T135" i="3" s="1"/>
  <c r="U135" i="3" s="1"/>
  <c r="W135" i="3"/>
  <c r="X135" i="3"/>
  <c r="Y135" i="3"/>
  <c r="Z135" i="3"/>
  <c r="AA135" i="3" s="1"/>
  <c r="AB135" i="3"/>
  <c r="AC135" i="3" s="1"/>
  <c r="AE135" i="3"/>
  <c r="AF135" i="3"/>
  <c r="AH135" i="3"/>
  <c r="AI135" i="3"/>
  <c r="AK135" i="3"/>
  <c r="AL135" i="3" s="1"/>
  <c r="AM135" i="3" s="1"/>
  <c r="W47" i="5" s="1"/>
  <c r="AN135" i="3"/>
  <c r="AO135" i="3" s="1"/>
  <c r="AP135" i="3" s="1"/>
  <c r="X47" i="5" s="1"/>
  <c r="D136" i="3"/>
  <c r="E136" i="3"/>
  <c r="G136" i="3"/>
  <c r="H136" i="3"/>
  <c r="J136" i="3"/>
  <c r="K136" i="3" s="1"/>
  <c r="L136" i="3" s="1"/>
  <c r="M136" i="3"/>
  <c r="N136" i="3"/>
  <c r="O136" i="3" s="1"/>
  <c r="R136" i="3"/>
  <c r="W136" i="3"/>
  <c r="X136" i="3"/>
  <c r="Y136" i="3"/>
  <c r="Z136" i="3"/>
  <c r="AA136" i="3" s="1"/>
  <c r="AB136" i="3"/>
  <c r="AC136" i="3" s="1"/>
  <c r="AE136" i="3"/>
  <c r="AF136" i="3"/>
  <c r="AH136" i="3"/>
  <c r="AI136" i="3"/>
  <c r="AK136" i="3"/>
  <c r="AL136" i="3" s="1"/>
  <c r="AM136" i="3" s="1"/>
  <c r="W48" i="5" s="1"/>
  <c r="AN136" i="3"/>
  <c r="AO136" i="3" s="1"/>
  <c r="AP136" i="3" s="1"/>
  <c r="X48" i="5" s="1"/>
  <c r="D137" i="3"/>
  <c r="E137" i="3"/>
  <c r="G137" i="3"/>
  <c r="H137" i="3"/>
  <c r="J137" i="3"/>
  <c r="K137" i="3" s="1"/>
  <c r="L137" i="3" s="1"/>
  <c r="M137" i="3"/>
  <c r="N137" i="3"/>
  <c r="O137" i="3" s="1"/>
  <c r="R137" i="3"/>
  <c r="W137" i="3"/>
  <c r="X137" i="3"/>
  <c r="Y137" i="3"/>
  <c r="Z137" i="3"/>
  <c r="AA137" i="3" s="1"/>
  <c r="AB137" i="3"/>
  <c r="AC137" i="3" s="1"/>
  <c r="AE137" i="3"/>
  <c r="AF137" i="3"/>
  <c r="AH137" i="3"/>
  <c r="AI137" i="3"/>
  <c r="AK137" i="3"/>
  <c r="AL137" i="3" s="1"/>
  <c r="AM137" i="3" s="1"/>
  <c r="W49" i="5" s="1"/>
  <c r="AN137" i="3"/>
  <c r="AO137" i="3" s="1"/>
  <c r="AP137" i="3" s="1"/>
  <c r="X49" i="5" s="1"/>
  <c r="D120" i="3"/>
  <c r="E120" i="3"/>
  <c r="G120" i="3"/>
  <c r="H120" i="3"/>
  <c r="J120" i="3"/>
  <c r="K120" i="3" s="1"/>
  <c r="L120" i="3" s="1"/>
  <c r="M120" i="3"/>
  <c r="N120" i="3"/>
  <c r="O120" i="3" s="1"/>
  <c r="R120" i="3"/>
  <c r="W120" i="3"/>
  <c r="X120" i="3"/>
  <c r="Y120" i="3"/>
  <c r="Z120" i="3"/>
  <c r="AA120" i="3" s="1"/>
  <c r="AB120" i="3"/>
  <c r="AC120" i="3" s="1"/>
  <c r="AE120" i="3"/>
  <c r="AF120" i="3"/>
  <c r="AH120" i="3"/>
  <c r="AI120" i="3"/>
  <c r="AK120" i="3"/>
  <c r="AL120" i="3" s="1"/>
  <c r="AM120" i="3" s="1"/>
  <c r="W32" i="5" s="1"/>
  <c r="AN120" i="3"/>
  <c r="AO120" i="3" s="1"/>
  <c r="AP120" i="3" s="1"/>
  <c r="X32" i="5" s="1"/>
  <c r="D4" i="3"/>
  <c r="E4" i="3"/>
  <c r="G4" i="3"/>
  <c r="H4" i="3"/>
  <c r="J4" i="3"/>
  <c r="K4" i="3" s="1"/>
  <c r="L4" i="3" s="1"/>
  <c r="M4" i="3"/>
  <c r="N4" i="3"/>
  <c r="O4" i="3" s="1"/>
  <c r="R4" i="3"/>
  <c r="T4" i="3" s="1"/>
  <c r="U4" i="3" s="1"/>
  <c r="W4" i="3"/>
  <c r="X4" i="3"/>
  <c r="Y4" i="3"/>
  <c r="Z4" i="3"/>
  <c r="AA4" i="3" s="1"/>
  <c r="AB4" i="3"/>
  <c r="AC4" i="3" s="1"/>
  <c r="AE4" i="3"/>
  <c r="AF4" i="3"/>
  <c r="AH4" i="3"/>
  <c r="AI4" i="3"/>
  <c r="AK4" i="3"/>
  <c r="AL4" i="3" s="1"/>
  <c r="AM4" i="3" s="1"/>
  <c r="W5" i="5" s="1"/>
  <c r="AN4" i="3"/>
  <c r="AO4" i="3" s="1"/>
  <c r="AP4" i="3" s="1"/>
  <c r="X5" i="5" s="1"/>
  <c r="D5" i="3"/>
  <c r="E5" i="3"/>
  <c r="G5" i="3"/>
  <c r="H5" i="3"/>
  <c r="J5" i="3"/>
  <c r="K5" i="3" s="1"/>
  <c r="L5" i="3" s="1"/>
  <c r="M5" i="3"/>
  <c r="N5" i="3"/>
  <c r="O5" i="3" s="1"/>
  <c r="R5" i="3"/>
  <c r="S5" i="3" s="1"/>
  <c r="W5" i="3"/>
  <c r="X5" i="3"/>
  <c r="Y5" i="3"/>
  <c r="Z5" i="3"/>
  <c r="AA5" i="3" s="1"/>
  <c r="AB5" i="3"/>
  <c r="AC5" i="3" s="1"/>
  <c r="AE5" i="3"/>
  <c r="AF5" i="3"/>
  <c r="AH5" i="3"/>
  <c r="AI5" i="3"/>
  <c r="AK5" i="3"/>
  <c r="AL5" i="3" s="1"/>
  <c r="AM5" i="3" s="1"/>
  <c r="W6" i="5" s="1"/>
  <c r="AN5" i="3"/>
  <c r="AO5" i="3" s="1"/>
  <c r="AP5" i="3" s="1"/>
  <c r="X6" i="5" s="1"/>
  <c r="D6" i="3"/>
  <c r="E6" i="3"/>
  <c r="G6" i="3"/>
  <c r="H6" i="3"/>
  <c r="J6" i="3"/>
  <c r="K6" i="3" s="1"/>
  <c r="L6" i="3" s="1"/>
  <c r="M6" i="3"/>
  <c r="N6" i="3"/>
  <c r="O6" i="3" s="1"/>
  <c r="R6" i="3"/>
  <c r="S6" i="3" s="1"/>
  <c r="W6" i="3"/>
  <c r="X6" i="3"/>
  <c r="Y6" i="3"/>
  <c r="Z6" i="3"/>
  <c r="AA6" i="3" s="1"/>
  <c r="AB6" i="3"/>
  <c r="AC6" i="3" s="1"/>
  <c r="AE6" i="3"/>
  <c r="AF6" i="3"/>
  <c r="AH6" i="3"/>
  <c r="AI6" i="3"/>
  <c r="AK6" i="3"/>
  <c r="AL6" i="3" s="1"/>
  <c r="AM6" i="3" s="1"/>
  <c r="W7" i="5" s="1"/>
  <c r="AN6" i="3"/>
  <c r="AO6" i="3" s="1"/>
  <c r="AP6" i="3" s="1"/>
  <c r="X7" i="5" s="1"/>
  <c r="D7" i="3"/>
  <c r="E7" i="3"/>
  <c r="G7" i="3"/>
  <c r="H7" i="3"/>
  <c r="J7" i="3"/>
  <c r="K7" i="3" s="1"/>
  <c r="L7" i="3" s="1"/>
  <c r="M7" i="3"/>
  <c r="N7" i="3"/>
  <c r="O7" i="3" s="1"/>
  <c r="R7" i="3"/>
  <c r="T7" i="3" s="1"/>
  <c r="U7" i="3" s="1"/>
  <c r="W7" i="3"/>
  <c r="X7" i="3"/>
  <c r="Y7" i="3"/>
  <c r="Z7" i="3"/>
  <c r="AA7" i="3" s="1"/>
  <c r="AB7" i="3"/>
  <c r="AC7" i="3" s="1"/>
  <c r="AE7" i="3"/>
  <c r="AF7" i="3"/>
  <c r="AH7" i="3"/>
  <c r="AI7" i="3"/>
  <c r="AK7" i="3"/>
  <c r="AL7" i="3" s="1"/>
  <c r="AM7" i="3" s="1"/>
  <c r="W8" i="5" s="1"/>
  <c r="AN7" i="3"/>
  <c r="AO7" i="3" s="1"/>
  <c r="AP7" i="3" s="1"/>
  <c r="X8" i="5" s="1"/>
  <c r="D8" i="3"/>
  <c r="E8" i="3"/>
  <c r="G8" i="3"/>
  <c r="H8" i="3"/>
  <c r="J8" i="3"/>
  <c r="K8" i="3" s="1"/>
  <c r="L8" i="3" s="1"/>
  <c r="M8" i="3"/>
  <c r="N8" i="3"/>
  <c r="O8" i="3" s="1"/>
  <c r="R8" i="3"/>
  <c r="T8" i="3" s="1"/>
  <c r="U8" i="3" s="1"/>
  <c r="W8" i="3"/>
  <c r="X8" i="3"/>
  <c r="Y8" i="3"/>
  <c r="Z8" i="3"/>
  <c r="AA8" i="3" s="1"/>
  <c r="AB8" i="3"/>
  <c r="AC8" i="3" s="1"/>
  <c r="AE8" i="3"/>
  <c r="AF8" i="3"/>
  <c r="AH8" i="3"/>
  <c r="AI8" i="3"/>
  <c r="AK8" i="3"/>
  <c r="AL8" i="3" s="1"/>
  <c r="AM8" i="3" s="1"/>
  <c r="W9" i="5" s="1"/>
  <c r="AN8" i="3"/>
  <c r="AO8" i="3" s="1"/>
  <c r="AP8" i="3" s="1"/>
  <c r="X9" i="5" s="1"/>
  <c r="D9" i="3"/>
  <c r="E9" i="3"/>
  <c r="G9" i="3"/>
  <c r="H9" i="3"/>
  <c r="J9" i="3"/>
  <c r="K9" i="3" s="1"/>
  <c r="L9" i="3" s="1"/>
  <c r="M9" i="3"/>
  <c r="N9" i="3"/>
  <c r="O9" i="3" s="1"/>
  <c r="R9" i="3"/>
  <c r="T9" i="3" s="1"/>
  <c r="U9" i="3" s="1"/>
  <c r="W9" i="3"/>
  <c r="X9" i="3"/>
  <c r="Y9" i="3"/>
  <c r="Z9" i="3"/>
  <c r="AA9" i="3" s="1"/>
  <c r="AB9" i="3"/>
  <c r="AC9" i="3" s="1"/>
  <c r="AE9" i="3"/>
  <c r="AF9" i="3"/>
  <c r="AH9" i="3"/>
  <c r="AI9" i="3"/>
  <c r="AK9" i="3"/>
  <c r="AL9" i="3" s="1"/>
  <c r="AM9" i="3" s="1"/>
  <c r="W10" i="5" s="1"/>
  <c r="AN9" i="3"/>
  <c r="AO9" i="3" s="1"/>
  <c r="AP9" i="3" s="1"/>
  <c r="X10" i="5" s="1"/>
  <c r="D10" i="3"/>
  <c r="E10" i="3"/>
  <c r="G10" i="3"/>
  <c r="H10" i="3"/>
  <c r="J10" i="3"/>
  <c r="K10" i="3" s="1"/>
  <c r="L10" i="3" s="1"/>
  <c r="M10" i="3"/>
  <c r="N10" i="3"/>
  <c r="O10" i="3" s="1"/>
  <c r="R10" i="3"/>
  <c r="S10" i="3" s="1"/>
  <c r="W10" i="3"/>
  <c r="X10" i="3"/>
  <c r="Y10" i="3"/>
  <c r="Z10" i="3"/>
  <c r="AA10" i="3" s="1"/>
  <c r="AB10" i="3"/>
  <c r="AC10" i="3" s="1"/>
  <c r="AE10" i="3"/>
  <c r="AF10" i="3"/>
  <c r="AH10" i="3"/>
  <c r="AI10" i="3"/>
  <c r="AK10" i="3"/>
  <c r="AL10" i="3" s="1"/>
  <c r="AM10" i="3" s="1"/>
  <c r="W11" i="5" s="1"/>
  <c r="AN10" i="3"/>
  <c r="AO10" i="3" s="1"/>
  <c r="AP10" i="3" s="1"/>
  <c r="X11" i="5" s="1"/>
  <c r="D11" i="3"/>
  <c r="E11" i="3"/>
  <c r="G11" i="3"/>
  <c r="H11" i="3"/>
  <c r="J11" i="3"/>
  <c r="K11" i="3" s="1"/>
  <c r="L11" i="3" s="1"/>
  <c r="M11" i="3"/>
  <c r="N11" i="3"/>
  <c r="O11" i="3" s="1"/>
  <c r="R11" i="3"/>
  <c r="W11" i="3"/>
  <c r="X11" i="3"/>
  <c r="Y11" i="3"/>
  <c r="Z11" i="3"/>
  <c r="AA11" i="3" s="1"/>
  <c r="AB11" i="3"/>
  <c r="AC11" i="3" s="1"/>
  <c r="AE11" i="3"/>
  <c r="AF11" i="3"/>
  <c r="AH11" i="3"/>
  <c r="AI11" i="3"/>
  <c r="AK11" i="3"/>
  <c r="AL11" i="3" s="1"/>
  <c r="AM11" i="3" s="1"/>
  <c r="W12" i="5" s="1"/>
  <c r="AN11" i="3"/>
  <c r="AO11" i="3" s="1"/>
  <c r="AP11" i="3" s="1"/>
  <c r="X12" i="5" s="1"/>
  <c r="D12" i="3"/>
  <c r="E12" i="3"/>
  <c r="G12" i="3"/>
  <c r="H12" i="3"/>
  <c r="J12" i="3"/>
  <c r="K12" i="3" s="1"/>
  <c r="L12" i="3" s="1"/>
  <c r="M12" i="3"/>
  <c r="N12" i="3"/>
  <c r="O12" i="3" s="1"/>
  <c r="R12" i="3"/>
  <c r="T12" i="3" s="1"/>
  <c r="U12" i="3" s="1"/>
  <c r="W12" i="3"/>
  <c r="X12" i="3"/>
  <c r="Y12" i="3"/>
  <c r="Z12" i="3"/>
  <c r="AA12" i="3" s="1"/>
  <c r="AB12" i="3"/>
  <c r="AC12" i="3" s="1"/>
  <c r="AE12" i="3"/>
  <c r="AF12" i="3"/>
  <c r="AH12" i="3"/>
  <c r="AI12" i="3"/>
  <c r="AK12" i="3"/>
  <c r="AL12" i="3" s="1"/>
  <c r="AM12" i="3" s="1"/>
  <c r="W13" i="5" s="1"/>
  <c r="AN12" i="3"/>
  <c r="AO12" i="3" s="1"/>
  <c r="AP12" i="3" s="1"/>
  <c r="X13" i="5" s="1"/>
  <c r="D13" i="3"/>
  <c r="E13" i="3"/>
  <c r="G13" i="3"/>
  <c r="H13" i="3"/>
  <c r="J13" i="3"/>
  <c r="K13" i="3" s="1"/>
  <c r="L13" i="3" s="1"/>
  <c r="M13" i="3"/>
  <c r="N13" i="3"/>
  <c r="O13" i="3" s="1"/>
  <c r="R13" i="3"/>
  <c r="S13" i="3" s="1"/>
  <c r="W13" i="3"/>
  <c r="X13" i="3"/>
  <c r="Y13" i="3"/>
  <c r="Z13" i="3"/>
  <c r="AA13" i="3" s="1"/>
  <c r="AB13" i="3"/>
  <c r="AC13" i="3" s="1"/>
  <c r="AE13" i="3"/>
  <c r="AF13" i="3"/>
  <c r="AH13" i="3"/>
  <c r="AI13" i="3"/>
  <c r="AK13" i="3"/>
  <c r="AL13" i="3" s="1"/>
  <c r="AM13" i="3" s="1"/>
  <c r="W14" i="5" s="1"/>
  <c r="AN13" i="3"/>
  <c r="AO13" i="3" s="1"/>
  <c r="AP13" i="3" s="1"/>
  <c r="X14" i="5" s="1"/>
  <c r="D14" i="3"/>
  <c r="E14" i="3"/>
  <c r="G14" i="3"/>
  <c r="H14" i="3"/>
  <c r="J14" i="3"/>
  <c r="K14" i="3" s="1"/>
  <c r="L14" i="3" s="1"/>
  <c r="M14" i="3"/>
  <c r="N14" i="3"/>
  <c r="O14" i="3" s="1"/>
  <c r="R14" i="3"/>
  <c r="W14" i="3"/>
  <c r="X14" i="3"/>
  <c r="Y14" i="3"/>
  <c r="Z14" i="3"/>
  <c r="AA14" i="3" s="1"/>
  <c r="AB14" i="3"/>
  <c r="AC14" i="3" s="1"/>
  <c r="AE14" i="3"/>
  <c r="AF14" i="3"/>
  <c r="AH14" i="3"/>
  <c r="AI14" i="3"/>
  <c r="AK14" i="3"/>
  <c r="AL14" i="3" s="1"/>
  <c r="AM14" i="3" s="1"/>
  <c r="W15" i="5" s="1"/>
  <c r="AN14" i="3"/>
  <c r="AO14" i="3" s="1"/>
  <c r="AP14" i="3" s="1"/>
  <c r="X15" i="5" s="1"/>
  <c r="D15" i="3"/>
  <c r="E15" i="3"/>
  <c r="G15" i="3"/>
  <c r="H15" i="3"/>
  <c r="J15" i="3"/>
  <c r="K15" i="3" s="1"/>
  <c r="L15" i="3" s="1"/>
  <c r="M15" i="3"/>
  <c r="N15" i="3"/>
  <c r="O15" i="3" s="1"/>
  <c r="R15" i="3"/>
  <c r="W15" i="3"/>
  <c r="X15" i="3"/>
  <c r="Y15" i="3"/>
  <c r="Z15" i="3"/>
  <c r="AA15" i="3" s="1"/>
  <c r="AB15" i="3"/>
  <c r="AC15" i="3" s="1"/>
  <c r="AE15" i="3"/>
  <c r="AF15" i="3"/>
  <c r="AH15" i="3"/>
  <c r="AI15" i="3"/>
  <c r="AK15" i="3"/>
  <c r="AL15" i="3" s="1"/>
  <c r="AM15" i="3" s="1"/>
  <c r="W16" i="5" s="1"/>
  <c r="AN15" i="3"/>
  <c r="AO15" i="3" s="1"/>
  <c r="AP15" i="3" s="1"/>
  <c r="X16" i="5" s="1"/>
  <c r="D16" i="3"/>
  <c r="E16" i="3"/>
  <c r="G16" i="3"/>
  <c r="H16" i="3"/>
  <c r="J16" i="3"/>
  <c r="K16" i="3" s="1"/>
  <c r="L16" i="3" s="1"/>
  <c r="M16" i="3"/>
  <c r="N16" i="3"/>
  <c r="O16" i="3" s="1"/>
  <c r="R16" i="3"/>
  <c r="T16" i="3" s="1"/>
  <c r="U16" i="3" s="1"/>
  <c r="W16" i="3"/>
  <c r="X16" i="3"/>
  <c r="Y16" i="3"/>
  <c r="Z16" i="3"/>
  <c r="AA16" i="3" s="1"/>
  <c r="AB16" i="3"/>
  <c r="AC16" i="3" s="1"/>
  <c r="AE16" i="3"/>
  <c r="AF16" i="3"/>
  <c r="AH16" i="3"/>
  <c r="AI16" i="3"/>
  <c r="AK16" i="3"/>
  <c r="AL16" i="3" s="1"/>
  <c r="AM16" i="3" s="1"/>
  <c r="W17" i="5" s="1"/>
  <c r="AN16" i="3"/>
  <c r="AO16" i="3" s="1"/>
  <c r="AP16" i="3" s="1"/>
  <c r="X17" i="5" s="1"/>
  <c r="D17" i="3"/>
  <c r="E17" i="3"/>
  <c r="G17" i="3"/>
  <c r="H17" i="3"/>
  <c r="J17" i="3"/>
  <c r="K17" i="3" s="1"/>
  <c r="L17" i="3" s="1"/>
  <c r="M17" i="3"/>
  <c r="N17" i="3"/>
  <c r="O17" i="3" s="1"/>
  <c r="W17" i="3"/>
  <c r="X17" i="3"/>
  <c r="Y17" i="3"/>
  <c r="Z17" i="3"/>
  <c r="AA17" i="3" s="1"/>
  <c r="AB17" i="3"/>
  <c r="AC17" i="3" s="1"/>
  <c r="AE17" i="3"/>
  <c r="AF17" i="3"/>
  <c r="AH17" i="3"/>
  <c r="AI17" i="3"/>
  <c r="AK17" i="3"/>
  <c r="AL17" i="3" s="1"/>
  <c r="AM17" i="3" s="1"/>
  <c r="W18" i="5" s="1"/>
  <c r="AN17" i="3"/>
  <c r="AO17" i="3" s="1"/>
  <c r="AP17" i="3" s="1"/>
  <c r="X18" i="5" s="1"/>
  <c r="D18" i="3"/>
  <c r="E18" i="3"/>
  <c r="G18" i="3"/>
  <c r="H18" i="3"/>
  <c r="J18" i="3"/>
  <c r="K18" i="3" s="1"/>
  <c r="L18" i="3" s="1"/>
  <c r="M18" i="3"/>
  <c r="N18" i="3"/>
  <c r="O18" i="3" s="1"/>
  <c r="R18" i="3"/>
  <c r="T18" i="3" s="1"/>
  <c r="U18" i="3" s="1"/>
  <c r="W18" i="3"/>
  <c r="X18" i="3"/>
  <c r="Y18" i="3"/>
  <c r="Z18" i="3"/>
  <c r="AA18" i="3" s="1"/>
  <c r="AB18" i="3"/>
  <c r="AC18" i="3" s="1"/>
  <c r="AE18" i="3"/>
  <c r="AF18" i="3"/>
  <c r="AH18" i="3"/>
  <c r="AI18" i="3"/>
  <c r="AK18" i="3"/>
  <c r="AL18" i="3" s="1"/>
  <c r="AM18" i="3" s="1"/>
  <c r="W19" i="5" s="1"/>
  <c r="AN18" i="3"/>
  <c r="AO18" i="3" s="1"/>
  <c r="AP18" i="3" s="1"/>
  <c r="X19" i="5" s="1"/>
  <c r="D19" i="3"/>
  <c r="E19" i="3"/>
  <c r="G19" i="3"/>
  <c r="H19" i="3"/>
  <c r="J19" i="3"/>
  <c r="K19" i="3" s="1"/>
  <c r="L19" i="3" s="1"/>
  <c r="M19" i="3"/>
  <c r="N19" i="3"/>
  <c r="O19" i="3" s="1"/>
  <c r="R19" i="3"/>
  <c r="T19" i="3" s="1"/>
  <c r="U19" i="3" s="1"/>
  <c r="W19" i="3"/>
  <c r="X19" i="3"/>
  <c r="Y19" i="3"/>
  <c r="Z19" i="3"/>
  <c r="AA19" i="3" s="1"/>
  <c r="AB19" i="3"/>
  <c r="AC19" i="3" s="1"/>
  <c r="AE19" i="3"/>
  <c r="AF19" i="3"/>
  <c r="AH19" i="3"/>
  <c r="AI19" i="3"/>
  <c r="AK19" i="3"/>
  <c r="AL19" i="3" s="1"/>
  <c r="AM19" i="3" s="1"/>
  <c r="W20" i="5" s="1"/>
  <c r="AN19" i="3"/>
  <c r="AO19" i="3" s="1"/>
  <c r="AP19" i="3" s="1"/>
  <c r="X20" i="5" s="1"/>
  <c r="D20" i="3"/>
  <c r="E20" i="3"/>
  <c r="G20" i="3"/>
  <c r="H20" i="3"/>
  <c r="J20" i="3"/>
  <c r="K20" i="3" s="1"/>
  <c r="L20" i="3" s="1"/>
  <c r="M20" i="3"/>
  <c r="N20" i="3"/>
  <c r="O20" i="3" s="1"/>
  <c r="W20" i="3"/>
  <c r="X20" i="3"/>
  <c r="Y20" i="3"/>
  <c r="Z20" i="3"/>
  <c r="AA20" i="3" s="1"/>
  <c r="AB20" i="3"/>
  <c r="AC20" i="3" s="1"/>
  <c r="AE20" i="3"/>
  <c r="AF20" i="3"/>
  <c r="AH20" i="3"/>
  <c r="AI20" i="3"/>
  <c r="AK20" i="3"/>
  <c r="AL20" i="3" s="1"/>
  <c r="AM20" i="3" s="1"/>
  <c r="W21" i="5" s="1"/>
  <c r="AN20" i="3"/>
  <c r="AO20" i="3" s="1"/>
  <c r="AP20" i="3" s="1"/>
  <c r="X21" i="5" s="1"/>
  <c r="D21" i="3"/>
  <c r="E21" i="3"/>
  <c r="G21" i="3"/>
  <c r="H21" i="3"/>
  <c r="J21" i="3"/>
  <c r="K21" i="3" s="1"/>
  <c r="L21" i="3" s="1"/>
  <c r="M21" i="3"/>
  <c r="N21" i="3"/>
  <c r="O21" i="3" s="1"/>
  <c r="W21" i="3"/>
  <c r="X21" i="3"/>
  <c r="Y21" i="3"/>
  <c r="Z21" i="3"/>
  <c r="AA21" i="3" s="1"/>
  <c r="AB21" i="3"/>
  <c r="AC21" i="3" s="1"/>
  <c r="AE21" i="3"/>
  <c r="AF21" i="3"/>
  <c r="AH21" i="3"/>
  <c r="AI21" i="3"/>
  <c r="AK21" i="3"/>
  <c r="AL21" i="3" s="1"/>
  <c r="AM21" i="3" s="1"/>
  <c r="W22" i="5" s="1"/>
  <c r="AN21" i="3"/>
  <c r="AO21" i="3" s="1"/>
  <c r="AP21" i="3" s="1"/>
  <c r="X22" i="5" s="1"/>
  <c r="D22" i="3"/>
  <c r="E22" i="3"/>
  <c r="G22" i="3"/>
  <c r="H22" i="3"/>
  <c r="J22" i="3"/>
  <c r="K22" i="3" s="1"/>
  <c r="L22" i="3" s="1"/>
  <c r="M22" i="3"/>
  <c r="N22" i="3"/>
  <c r="O22" i="3" s="1"/>
  <c r="R22" i="3"/>
  <c r="T22" i="3" s="1"/>
  <c r="U22" i="3" s="1"/>
  <c r="W22" i="3"/>
  <c r="X22" i="3"/>
  <c r="Y22" i="3"/>
  <c r="Z22" i="3"/>
  <c r="AA22" i="3" s="1"/>
  <c r="AB22" i="3"/>
  <c r="AC22" i="3" s="1"/>
  <c r="AE22" i="3"/>
  <c r="AF22" i="3"/>
  <c r="AH22" i="3"/>
  <c r="AI22" i="3"/>
  <c r="AK22" i="3"/>
  <c r="AL22" i="3" s="1"/>
  <c r="AM22" i="3" s="1"/>
  <c r="W23" i="5" s="1"/>
  <c r="AN22" i="3"/>
  <c r="AO22" i="3" s="1"/>
  <c r="AP22" i="3" s="1"/>
  <c r="X23" i="5" s="1"/>
  <c r="D23" i="3"/>
  <c r="E23" i="3"/>
  <c r="G23" i="3"/>
  <c r="H23" i="3"/>
  <c r="J23" i="3"/>
  <c r="K23" i="3" s="1"/>
  <c r="L23" i="3" s="1"/>
  <c r="M23" i="3"/>
  <c r="N23" i="3"/>
  <c r="O23" i="3" s="1"/>
  <c r="R23" i="3"/>
  <c r="S23" i="3" s="1"/>
  <c r="W23" i="3"/>
  <c r="X23" i="3"/>
  <c r="Y23" i="3"/>
  <c r="Z23" i="3"/>
  <c r="AA23" i="3" s="1"/>
  <c r="AB23" i="3"/>
  <c r="AC23" i="3" s="1"/>
  <c r="AE23" i="3"/>
  <c r="AF23" i="3"/>
  <c r="AH23" i="3"/>
  <c r="AI23" i="3"/>
  <c r="AK23" i="3"/>
  <c r="AL23" i="3" s="1"/>
  <c r="AM23" i="3" s="1"/>
  <c r="W24" i="5" s="1"/>
  <c r="AN23" i="3"/>
  <c r="AO23" i="3" s="1"/>
  <c r="AP23" i="3" s="1"/>
  <c r="X24" i="5" s="1"/>
  <c r="D24" i="3"/>
  <c r="E24" i="3"/>
  <c r="G24" i="3"/>
  <c r="H24" i="3"/>
  <c r="J24" i="3"/>
  <c r="K24" i="3" s="1"/>
  <c r="L24" i="3" s="1"/>
  <c r="M24" i="3"/>
  <c r="N24" i="3"/>
  <c r="O24" i="3" s="1"/>
  <c r="R24" i="3"/>
  <c r="W24" i="3"/>
  <c r="X24" i="3"/>
  <c r="Y24" i="3"/>
  <c r="Z24" i="3"/>
  <c r="AA24" i="3" s="1"/>
  <c r="AB24" i="3"/>
  <c r="AC24" i="3" s="1"/>
  <c r="AE24" i="3"/>
  <c r="AF24" i="3"/>
  <c r="AH24" i="3"/>
  <c r="AI24" i="3"/>
  <c r="AK24" i="3"/>
  <c r="AL24" i="3" s="1"/>
  <c r="AM24" i="3" s="1"/>
  <c r="W25" i="5" s="1"/>
  <c r="AN24" i="3"/>
  <c r="AO24" i="3" s="1"/>
  <c r="AP24" i="3" s="1"/>
  <c r="X25" i="5" s="1"/>
  <c r="D25" i="3"/>
  <c r="E25" i="3"/>
  <c r="G25" i="3"/>
  <c r="H25" i="3"/>
  <c r="J25" i="3"/>
  <c r="K25" i="3" s="1"/>
  <c r="L25" i="3" s="1"/>
  <c r="M25" i="3"/>
  <c r="N25" i="3"/>
  <c r="O25" i="3" s="1"/>
  <c r="W25" i="3"/>
  <c r="X25" i="3"/>
  <c r="Y25" i="3"/>
  <c r="Z25" i="3"/>
  <c r="AA25" i="3" s="1"/>
  <c r="AB25" i="3"/>
  <c r="AC25" i="3" s="1"/>
  <c r="AE25" i="3"/>
  <c r="AF25" i="3"/>
  <c r="AH25" i="3"/>
  <c r="AI25" i="3"/>
  <c r="AK25" i="3"/>
  <c r="AL25" i="3" s="1"/>
  <c r="AM25" i="3" s="1"/>
  <c r="W26" i="5" s="1"/>
  <c r="AN25" i="3"/>
  <c r="AO25" i="3" s="1"/>
  <c r="AP25" i="3" s="1"/>
  <c r="X26" i="5" s="1"/>
  <c r="D26" i="3"/>
  <c r="E26" i="3"/>
  <c r="G26" i="3"/>
  <c r="H26" i="3"/>
  <c r="J26" i="3"/>
  <c r="K26" i="3" s="1"/>
  <c r="L26" i="3" s="1"/>
  <c r="M26" i="3"/>
  <c r="N26" i="3"/>
  <c r="O26" i="3" s="1"/>
  <c r="R26" i="3"/>
  <c r="T26" i="3" s="1"/>
  <c r="U26" i="3" s="1"/>
  <c r="W26" i="3"/>
  <c r="X26" i="3"/>
  <c r="Y26" i="3"/>
  <c r="Z26" i="3"/>
  <c r="AA26" i="3" s="1"/>
  <c r="AB26" i="3"/>
  <c r="AC26" i="3" s="1"/>
  <c r="AE26" i="3"/>
  <c r="AF26" i="3"/>
  <c r="AH26" i="3"/>
  <c r="AI26" i="3"/>
  <c r="AK26" i="3"/>
  <c r="AL26" i="3" s="1"/>
  <c r="AM26" i="3" s="1"/>
  <c r="W50" i="5" s="1"/>
  <c r="AN26" i="3"/>
  <c r="AO26" i="3" s="1"/>
  <c r="AP26" i="3" s="1"/>
  <c r="X50" i="5" s="1"/>
  <c r="D27" i="3"/>
  <c r="E27" i="3"/>
  <c r="G27" i="3"/>
  <c r="H27" i="3"/>
  <c r="J27" i="3"/>
  <c r="K27" i="3" s="1"/>
  <c r="L27" i="3" s="1"/>
  <c r="M27" i="3"/>
  <c r="N27" i="3"/>
  <c r="O27" i="3" s="1"/>
  <c r="R27" i="3"/>
  <c r="S27" i="3" s="1"/>
  <c r="W27" i="3"/>
  <c r="X27" i="3"/>
  <c r="Y27" i="3"/>
  <c r="Z27" i="3"/>
  <c r="AA27" i="3" s="1"/>
  <c r="AB27" i="3"/>
  <c r="AC27" i="3" s="1"/>
  <c r="AE27" i="3"/>
  <c r="AF27" i="3"/>
  <c r="AH27" i="3"/>
  <c r="AI27" i="3"/>
  <c r="AK27" i="3"/>
  <c r="AL27" i="3" s="1"/>
  <c r="AM27" i="3" s="1"/>
  <c r="W51" i="5" s="1"/>
  <c r="AN27" i="3"/>
  <c r="AO27" i="3" s="1"/>
  <c r="AP27" i="3" s="1"/>
  <c r="X51" i="5" s="1"/>
  <c r="D28" i="3"/>
  <c r="E28" i="3"/>
  <c r="G28" i="3"/>
  <c r="H28" i="3"/>
  <c r="J28" i="3"/>
  <c r="K28" i="3" s="1"/>
  <c r="L28" i="3" s="1"/>
  <c r="M28" i="3"/>
  <c r="N28" i="3"/>
  <c r="O28" i="3" s="1"/>
  <c r="R28" i="3"/>
  <c r="S28" i="3" s="1"/>
  <c r="W28" i="3"/>
  <c r="X28" i="3"/>
  <c r="Y28" i="3"/>
  <c r="Z28" i="3"/>
  <c r="AA28" i="3" s="1"/>
  <c r="AB28" i="3"/>
  <c r="AC28" i="3" s="1"/>
  <c r="AE28" i="3"/>
  <c r="AF28" i="3"/>
  <c r="AH28" i="3"/>
  <c r="AI28" i="3"/>
  <c r="AK28" i="3"/>
  <c r="AL28" i="3" s="1"/>
  <c r="AM28" i="3" s="1"/>
  <c r="W52" i="5" s="1"/>
  <c r="AN28" i="3"/>
  <c r="AO28" i="3" s="1"/>
  <c r="AP28" i="3" s="1"/>
  <c r="X52" i="5" s="1"/>
  <c r="D29" i="3"/>
  <c r="E29" i="3"/>
  <c r="G29" i="3"/>
  <c r="H29" i="3"/>
  <c r="J29" i="3"/>
  <c r="K29" i="3" s="1"/>
  <c r="L29" i="3" s="1"/>
  <c r="M29" i="3"/>
  <c r="N29" i="3"/>
  <c r="O29" i="3" s="1"/>
  <c r="R29" i="3"/>
  <c r="W29" i="3"/>
  <c r="X29" i="3"/>
  <c r="Y29" i="3"/>
  <c r="Z29" i="3"/>
  <c r="AA29" i="3" s="1"/>
  <c r="AB29" i="3"/>
  <c r="AC29" i="3" s="1"/>
  <c r="AE29" i="3"/>
  <c r="AF29" i="3"/>
  <c r="AH29" i="3"/>
  <c r="AI29" i="3"/>
  <c r="AK29" i="3"/>
  <c r="AL29" i="3" s="1"/>
  <c r="AM29" i="3" s="1"/>
  <c r="W53" i="5" s="1"/>
  <c r="AN29" i="3"/>
  <c r="AO29" i="3" s="1"/>
  <c r="AP29" i="3" s="1"/>
  <c r="X53" i="5" s="1"/>
  <c r="D30" i="3"/>
  <c r="E30" i="3"/>
  <c r="G30" i="3"/>
  <c r="H30" i="3"/>
  <c r="J30" i="3"/>
  <c r="K30" i="3" s="1"/>
  <c r="L30" i="3" s="1"/>
  <c r="M30" i="3"/>
  <c r="N30" i="3"/>
  <c r="O30" i="3" s="1"/>
  <c r="R30" i="3"/>
  <c r="T30" i="3" s="1"/>
  <c r="U30" i="3" s="1"/>
  <c r="W30" i="3"/>
  <c r="X30" i="3"/>
  <c r="Y30" i="3"/>
  <c r="Z30" i="3"/>
  <c r="AA30" i="3" s="1"/>
  <c r="AB30" i="3"/>
  <c r="AC30" i="3" s="1"/>
  <c r="AE30" i="3"/>
  <c r="AF30" i="3"/>
  <c r="AH30" i="3"/>
  <c r="AI30" i="3"/>
  <c r="AK30" i="3"/>
  <c r="AL30" i="3" s="1"/>
  <c r="AM30" i="3" s="1"/>
  <c r="W54" i="5" s="1"/>
  <c r="AN30" i="3"/>
  <c r="AO30" i="3" s="1"/>
  <c r="AP30" i="3" s="1"/>
  <c r="X54" i="5" s="1"/>
  <c r="D31" i="3"/>
  <c r="E31" i="3"/>
  <c r="G31" i="3"/>
  <c r="H31" i="3"/>
  <c r="J31" i="3"/>
  <c r="K31" i="3" s="1"/>
  <c r="L31" i="3" s="1"/>
  <c r="M31" i="3"/>
  <c r="N31" i="3"/>
  <c r="O31" i="3" s="1"/>
  <c r="R31" i="3"/>
  <c r="S31" i="3" s="1"/>
  <c r="W31" i="3"/>
  <c r="X31" i="3"/>
  <c r="Y31" i="3"/>
  <c r="Z31" i="3"/>
  <c r="AA31" i="3" s="1"/>
  <c r="AB31" i="3"/>
  <c r="AC31" i="3" s="1"/>
  <c r="AE31" i="3"/>
  <c r="AF31" i="3"/>
  <c r="AH31" i="3"/>
  <c r="AI31" i="3"/>
  <c r="AK31" i="3"/>
  <c r="AL31" i="3" s="1"/>
  <c r="AM31" i="3" s="1"/>
  <c r="W55" i="5" s="1"/>
  <c r="AN31" i="3"/>
  <c r="AO31" i="3" s="1"/>
  <c r="AP31" i="3" s="1"/>
  <c r="X55" i="5" s="1"/>
  <c r="D32" i="3"/>
  <c r="E32" i="3"/>
  <c r="G32" i="3"/>
  <c r="H32" i="3"/>
  <c r="J32" i="3"/>
  <c r="K32" i="3" s="1"/>
  <c r="L32" i="3" s="1"/>
  <c r="M32" i="3"/>
  <c r="N32" i="3"/>
  <c r="O32" i="3" s="1"/>
  <c r="R32" i="3"/>
  <c r="W32" i="3"/>
  <c r="X32" i="3"/>
  <c r="Y32" i="3"/>
  <c r="Z32" i="3"/>
  <c r="AA32" i="3" s="1"/>
  <c r="AB32" i="3"/>
  <c r="AC32" i="3" s="1"/>
  <c r="AE32" i="3"/>
  <c r="AF32" i="3"/>
  <c r="AH32" i="3"/>
  <c r="AI32" i="3"/>
  <c r="AK32" i="3"/>
  <c r="AL32" i="3" s="1"/>
  <c r="AM32" i="3" s="1"/>
  <c r="W56" i="5" s="1"/>
  <c r="AN32" i="3"/>
  <c r="AO32" i="3" s="1"/>
  <c r="AP32" i="3" s="1"/>
  <c r="X56" i="5" s="1"/>
  <c r="D33" i="3"/>
  <c r="E33" i="3"/>
  <c r="G33" i="3"/>
  <c r="H33" i="3"/>
  <c r="J33" i="3"/>
  <c r="K33" i="3" s="1"/>
  <c r="L33" i="3" s="1"/>
  <c r="M33" i="3"/>
  <c r="N33" i="3"/>
  <c r="O33" i="3" s="1"/>
  <c r="R33" i="3"/>
  <c r="S33" i="3" s="1"/>
  <c r="W33" i="3"/>
  <c r="X33" i="3"/>
  <c r="Y33" i="3"/>
  <c r="Z33" i="3"/>
  <c r="AA33" i="3" s="1"/>
  <c r="AB33" i="3"/>
  <c r="AC33" i="3" s="1"/>
  <c r="AE33" i="3"/>
  <c r="AF33" i="3"/>
  <c r="AH33" i="3"/>
  <c r="AI33" i="3"/>
  <c r="AK33" i="3"/>
  <c r="AL33" i="3" s="1"/>
  <c r="AM33" i="3" s="1"/>
  <c r="W57" i="5" s="1"/>
  <c r="AN33" i="3"/>
  <c r="AO33" i="3" s="1"/>
  <c r="AP33" i="3" s="1"/>
  <c r="X57" i="5" s="1"/>
  <c r="D34" i="3"/>
  <c r="E34" i="3"/>
  <c r="G34" i="3"/>
  <c r="H34" i="3"/>
  <c r="J34" i="3"/>
  <c r="K34" i="3" s="1"/>
  <c r="L34" i="3" s="1"/>
  <c r="M34" i="3"/>
  <c r="N34" i="3"/>
  <c r="O34" i="3" s="1"/>
  <c r="R34" i="3"/>
  <c r="W34" i="3"/>
  <c r="X34" i="3"/>
  <c r="Y34" i="3"/>
  <c r="Z34" i="3"/>
  <c r="AA34" i="3" s="1"/>
  <c r="AB34" i="3"/>
  <c r="AC34" i="3" s="1"/>
  <c r="AE34" i="3"/>
  <c r="AF34" i="3"/>
  <c r="AH34" i="3"/>
  <c r="AI34" i="3"/>
  <c r="AK34" i="3"/>
  <c r="AL34" i="3" s="1"/>
  <c r="AM34" i="3" s="1"/>
  <c r="W58" i="5" s="1"/>
  <c r="AN34" i="3"/>
  <c r="AO34" i="3" s="1"/>
  <c r="AP34" i="3" s="1"/>
  <c r="X58" i="5" s="1"/>
  <c r="D35" i="3"/>
  <c r="E35" i="3"/>
  <c r="G35" i="3"/>
  <c r="H35" i="3"/>
  <c r="J35" i="3"/>
  <c r="K35" i="3" s="1"/>
  <c r="L35" i="3" s="1"/>
  <c r="M35" i="3"/>
  <c r="N35" i="3"/>
  <c r="O35" i="3" s="1"/>
  <c r="W35" i="3"/>
  <c r="X35" i="3"/>
  <c r="Y35" i="3"/>
  <c r="Z35" i="3"/>
  <c r="AA35" i="3" s="1"/>
  <c r="AB35" i="3"/>
  <c r="AC35" i="3" s="1"/>
  <c r="AE35" i="3"/>
  <c r="AF35" i="3"/>
  <c r="AH35" i="3"/>
  <c r="AI35" i="3"/>
  <c r="AK35" i="3"/>
  <c r="AL35" i="3" s="1"/>
  <c r="AM35" i="3" s="1"/>
  <c r="W59" i="5" s="1"/>
  <c r="AN35" i="3"/>
  <c r="AO35" i="3" s="1"/>
  <c r="AP35" i="3" s="1"/>
  <c r="X59" i="5" s="1"/>
  <c r="D36" i="3"/>
  <c r="E36" i="3"/>
  <c r="G36" i="3"/>
  <c r="H36" i="3"/>
  <c r="J36" i="3"/>
  <c r="K36" i="3" s="1"/>
  <c r="L36" i="3" s="1"/>
  <c r="M36" i="3"/>
  <c r="N36" i="3"/>
  <c r="O36" i="3" s="1"/>
  <c r="W36" i="3"/>
  <c r="X36" i="3"/>
  <c r="Y36" i="3"/>
  <c r="Z36" i="3"/>
  <c r="AA36" i="3" s="1"/>
  <c r="AB36" i="3"/>
  <c r="AC36" i="3" s="1"/>
  <c r="AE36" i="3"/>
  <c r="AF36" i="3"/>
  <c r="AH36" i="3"/>
  <c r="AI36" i="3"/>
  <c r="AK36" i="3"/>
  <c r="AL36" i="3" s="1"/>
  <c r="AM36" i="3" s="1"/>
  <c r="W60" i="5" s="1"/>
  <c r="AN36" i="3"/>
  <c r="AO36" i="3" s="1"/>
  <c r="AP36" i="3" s="1"/>
  <c r="X60" i="5" s="1"/>
  <c r="D37" i="3"/>
  <c r="E37" i="3"/>
  <c r="G37" i="3"/>
  <c r="H37" i="3"/>
  <c r="J37" i="3"/>
  <c r="K37" i="3" s="1"/>
  <c r="L37" i="3" s="1"/>
  <c r="M37" i="3"/>
  <c r="N37" i="3"/>
  <c r="O37" i="3" s="1"/>
  <c r="R37" i="3"/>
  <c r="S37" i="3" s="1"/>
  <c r="W37" i="3"/>
  <c r="X37" i="3"/>
  <c r="Y37" i="3"/>
  <c r="Z37" i="3"/>
  <c r="AA37" i="3" s="1"/>
  <c r="AB37" i="3"/>
  <c r="AC37" i="3" s="1"/>
  <c r="AE37" i="3"/>
  <c r="AF37" i="3"/>
  <c r="AH37" i="3"/>
  <c r="AI37" i="3"/>
  <c r="AK37" i="3"/>
  <c r="AL37" i="3" s="1"/>
  <c r="AM37" i="3" s="1"/>
  <c r="W61" i="5" s="1"/>
  <c r="AN37" i="3"/>
  <c r="AO37" i="3" s="1"/>
  <c r="AP37" i="3" s="1"/>
  <c r="X61" i="5" s="1"/>
  <c r="D38" i="3"/>
  <c r="E38" i="3"/>
  <c r="G38" i="3"/>
  <c r="H38" i="3"/>
  <c r="J38" i="3"/>
  <c r="K38" i="3" s="1"/>
  <c r="L38" i="3" s="1"/>
  <c r="M38" i="3"/>
  <c r="N38" i="3"/>
  <c r="O38" i="3" s="1"/>
  <c r="W38" i="3"/>
  <c r="X38" i="3"/>
  <c r="Y38" i="3"/>
  <c r="Z38" i="3"/>
  <c r="AA38" i="3" s="1"/>
  <c r="AB38" i="3"/>
  <c r="AC38" i="3" s="1"/>
  <c r="AE38" i="3"/>
  <c r="AF38" i="3"/>
  <c r="AH38" i="3"/>
  <c r="AI38" i="3"/>
  <c r="AK38" i="3"/>
  <c r="AL38" i="3" s="1"/>
  <c r="AM38" i="3" s="1"/>
  <c r="W62" i="5" s="1"/>
  <c r="AN38" i="3"/>
  <c r="AO38" i="3" s="1"/>
  <c r="AP38" i="3" s="1"/>
  <c r="X62" i="5" s="1"/>
  <c r="D39" i="3"/>
  <c r="E39" i="3"/>
  <c r="G39" i="3"/>
  <c r="H39" i="3"/>
  <c r="J39" i="3"/>
  <c r="K39" i="3" s="1"/>
  <c r="L39" i="3" s="1"/>
  <c r="M39" i="3"/>
  <c r="N39" i="3"/>
  <c r="O39" i="3" s="1"/>
  <c r="W39" i="3"/>
  <c r="X39" i="3"/>
  <c r="Y39" i="3"/>
  <c r="Z39" i="3"/>
  <c r="AA39" i="3" s="1"/>
  <c r="AB39" i="3"/>
  <c r="AC39" i="3" s="1"/>
  <c r="AE39" i="3"/>
  <c r="AF39" i="3"/>
  <c r="AH39" i="3"/>
  <c r="AI39" i="3"/>
  <c r="AK39" i="3"/>
  <c r="AL39" i="3" s="1"/>
  <c r="AM39" i="3" s="1"/>
  <c r="W63" i="5" s="1"/>
  <c r="AN39" i="3"/>
  <c r="AO39" i="3" s="1"/>
  <c r="AP39" i="3" s="1"/>
  <c r="D40" i="3"/>
  <c r="E40" i="3"/>
  <c r="G40" i="3"/>
  <c r="H40" i="3"/>
  <c r="J40" i="3"/>
  <c r="K40" i="3" s="1"/>
  <c r="L40" i="3" s="1"/>
  <c r="M40" i="3"/>
  <c r="N40" i="3"/>
  <c r="O40" i="3" s="1"/>
  <c r="W40" i="3"/>
  <c r="X40" i="3"/>
  <c r="Y40" i="3"/>
  <c r="Z40" i="3"/>
  <c r="AA40" i="3" s="1"/>
  <c r="AB40" i="3"/>
  <c r="AC40" i="3" s="1"/>
  <c r="AE40" i="3"/>
  <c r="AF40" i="3"/>
  <c r="AH40" i="3"/>
  <c r="AI40" i="3"/>
  <c r="AK40" i="3"/>
  <c r="AL40" i="3" s="1"/>
  <c r="AM40" i="3" s="1"/>
  <c r="W64" i="5" s="1"/>
  <c r="AN40" i="3"/>
  <c r="AO40" i="3" s="1"/>
  <c r="AP40" i="3" s="1"/>
  <c r="X64" i="5" s="1"/>
  <c r="D41" i="3"/>
  <c r="E41" i="3"/>
  <c r="G41" i="3"/>
  <c r="H41" i="3"/>
  <c r="J41" i="3"/>
  <c r="K41" i="3" s="1"/>
  <c r="L41" i="3" s="1"/>
  <c r="M41" i="3"/>
  <c r="N41" i="3"/>
  <c r="O41" i="3" s="1"/>
  <c r="W41" i="3"/>
  <c r="X41" i="3"/>
  <c r="Y41" i="3"/>
  <c r="Z41" i="3"/>
  <c r="AA41" i="3" s="1"/>
  <c r="AB41" i="3"/>
  <c r="AC41" i="3" s="1"/>
  <c r="AE41" i="3"/>
  <c r="AF41" i="3"/>
  <c r="AH41" i="3"/>
  <c r="AI41" i="3"/>
  <c r="AK41" i="3"/>
  <c r="AL41" i="3" s="1"/>
  <c r="AM41" i="3" s="1"/>
  <c r="W65" i="5" s="1"/>
  <c r="AN41" i="3"/>
  <c r="AO41" i="3" s="1"/>
  <c r="AP41" i="3" s="1"/>
  <c r="X65" i="5" s="1"/>
  <c r="D42" i="3"/>
  <c r="E42" i="3"/>
  <c r="G42" i="3"/>
  <c r="H42" i="3"/>
  <c r="J42" i="3"/>
  <c r="K42" i="3" s="1"/>
  <c r="L42" i="3" s="1"/>
  <c r="M42" i="3"/>
  <c r="N42" i="3"/>
  <c r="O42" i="3" s="1"/>
  <c r="W42" i="3"/>
  <c r="X42" i="3"/>
  <c r="Y42" i="3"/>
  <c r="Z42" i="3"/>
  <c r="AA42" i="3" s="1"/>
  <c r="AB42" i="3"/>
  <c r="AC42" i="3" s="1"/>
  <c r="AE42" i="3"/>
  <c r="AF42" i="3"/>
  <c r="AH42" i="3"/>
  <c r="AI42" i="3"/>
  <c r="AK42" i="3"/>
  <c r="AL42" i="3" s="1"/>
  <c r="AM42" i="3" s="1"/>
  <c r="W66" i="5" s="1"/>
  <c r="AN42" i="3"/>
  <c r="AO42" i="3" s="1"/>
  <c r="AP42" i="3" s="1"/>
  <c r="X66" i="5" s="1"/>
  <c r="D43" i="3"/>
  <c r="E43" i="3"/>
  <c r="G43" i="3"/>
  <c r="H43" i="3"/>
  <c r="J43" i="3"/>
  <c r="K43" i="3" s="1"/>
  <c r="L43" i="3" s="1"/>
  <c r="M43" i="3"/>
  <c r="N43" i="3"/>
  <c r="O43" i="3" s="1"/>
  <c r="R43" i="3"/>
  <c r="W43" i="3"/>
  <c r="X43" i="3"/>
  <c r="Y43" i="3"/>
  <c r="Z43" i="3"/>
  <c r="AA43" i="3" s="1"/>
  <c r="AB43" i="3"/>
  <c r="AC43" i="3" s="1"/>
  <c r="AE43" i="3"/>
  <c r="AF43" i="3"/>
  <c r="AH43" i="3"/>
  <c r="AI43" i="3"/>
  <c r="AK43" i="3"/>
  <c r="AL43" i="3" s="1"/>
  <c r="AM43" i="3" s="1"/>
  <c r="W67" i="5" s="1"/>
  <c r="AN43" i="3"/>
  <c r="AO43" i="3" s="1"/>
  <c r="AP43" i="3" s="1"/>
  <c r="X67" i="5" s="1"/>
  <c r="D44" i="3"/>
  <c r="E44" i="3"/>
  <c r="G44" i="3"/>
  <c r="H44" i="3"/>
  <c r="J44" i="3"/>
  <c r="K44" i="3" s="1"/>
  <c r="L44" i="3" s="1"/>
  <c r="M44" i="3"/>
  <c r="N44" i="3"/>
  <c r="O44" i="3" s="1"/>
  <c r="R44" i="3"/>
  <c r="S44" i="3" s="1"/>
  <c r="W44" i="3"/>
  <c r="X44" i="3"/>
  <c r="Y44" i="3"/>
  <c r="Z44" i="3"/>
  <c r="AA44" i="3" s="1"/>
  <c r="AB44" i="3"/>
  <c r="AC44" i="3" s="1"/>
  <c r="AE44" i="3"/>
  <c r="AF44" i="3"/>
  <c r="AH44" i="3"/>
  <c r="AI44" i="3"/>
  <c r="AK44" i="3"/>
  <c r="AL44" i="3" s="1"/>
  <c r="AM44" i="3" s="1"/>
  <c r="W68" i="5" s="1"/>
  <c r="AN44" i="3"/>
  <c r="AO44" i="3" s="1"/>
  <c r="AP44" i="3" s="1"/>
  <c r="X68" i="5" s="1"/>
  <c r="D45" i="3"/>
  <c r="E45" i="3"/>
  <c r="G45" i="3"/>
  <c r="H45" i="3"/>
  <c r="J45" i="3"/>
  <c r="K45" i="3" s="1"/>
  <c r="L45" i="3" s="1"/>
  <c r="M45" i="3"/>
  <c r="N45" i="3"/>
  <c r="O45" i="3" s="1"/>
  <c r="R45" i="3"/>
  <c r="S45" i="3" s="1"/>
  <c r="W45" i="3"/>
  <c r="X45" i="3"/>
  <c r="Y45" i="3"/>
  <c r="Z45" i="3"/>
  <c r="AA45" i="3" s="1"/>
  <c r="AB45" i="3"/>
  <c r="AC45" i="3" s="1"/>
  <c r="AE45" i="3"/>
  <c r="AF45" i="3"/>
  <c r="AH45" i="3"/>
  <c r="AI45" i="3"/>
  <c r="AK45" i="3"/>
  <c r="AL45" i="3" s="1"/>
  <c r="AM45" i="3" s="1"/>
  <c r="W69" i="5" s="1"/>
  <c r="AN45" i="3"/>
  <c r="AO45" i="3" s="1"/>
  <c r="AP45" i="3" s="1"/>
  <c r="X69" i="5" s="1"/>
  <c r="D46" i="3"/>
  <c r="E46" i="3"/>
  <c r="G46" i="3"/>
  <c r="H46" i="3"/>
  <c r="J46" i="3"/>
  <c r="K46" i="3" s="1"/>
  <c r="L46" i="3" s="1"/>
  <c r="M46" i="3"/>
  <c r="N46" i="3"/>
  <c r="O46" i="3" s="1"/>
  <c r="R46" i="3"/>
  <c r="S46" i="3" s="1"/>
  <c r="W46" i="3"/>
  <c r="X46" i="3"/>
  <c r="Y46" i="3"/>
  <c r="Z46" i="3"/>
  <c r="AA46" i="3" s="1"/>
  <c r="AB46" i="3"/>
  <c r="AC46" i="3" s="1"/>
  <c r="AE46" i="3"/>
  <c r="AF46" i="3"/>
  <c r="AH46" i="3"/>
  <c r="AI46" i="3"/>
  <c r="AK46" i="3"/>
  <c r="AL46" i="3" s="1"/>
  <c r="AM46" i="3" s="1"/>
  <c r="W70" i="5" s="1"/>
  <c r="AN46" i="3"/>
  <c r="AO46" i="3" s="1"/>
  <c r="AP46" i="3" s="1"/>
  <c r="X70" i="5" s="1"/>
  <c r="D47" i="3"/>
  <c r="E47" i="3"/>
  <c r="G47" i="3"/>
  <c r="H47" i="3"/>
  <c r="J47" i="3"/>
  <c r="K47" i="3" s="1"/>
  <c r="L47" i="3" s="1"/>
  <c r="M47" i="3"/>
  <c r="N47" i="3"/>
  <c r="O47" i="3" s="1"/>
  <c r="R47" i="3"/>
  <c r="W47" i="3"/>
  <c r="X47" i="3"/>
  <c r="Y47" i="3"/>
  <c r="Z47" i="3"/>
  <c r="AA47" i="3" s="1"/>
  <c r="AB47" i="3"/>
  <c r="AC47" i="3" s="1"/>
  <c r="AE47" i="3"/>
  <c r="AF47" i="3"/>
  <c r="AH47" i="3"/>
  <c r="AI47" i="3"/>
  <c r="AK47" i="3"/>
  <c r="AL47" i="3" s="1"/>
  <c r="AM47" i="3" s="1"/>
  <c r="W71" i="5" s="1"/>
  <c r="AN47" i="3"/>
  <c r="AO47" i="3" s="1"/>
  <c r="AP47" i="3" s="1"/>
  <c r="X71" i="5" s="1"/>
  <c r="D48" i="3"/>
  <c r="E48" i="3"/>
  <c r="G48" i="3"/>
  <c r="H48" i="3"/>
  <c r="J48" i="3"/>
  <c r="K48" i="3" s="1"/>
  <c r="L48" i="3" s="1"/>
  <c r="M48" i="3"/>
  <c r="N48" i="3"/>
  <c r="O48" i="3" s="1"/>
  <c r="R48" i="3"/>
  <c r="W48" i="3"/>
  <c r="X48" i="3"/>
  <c r="Y48" i="3"/>
  <c r="Z48" i="3"/>
  <c r="AA48" i="3" s="1"/>
  <c r="AB48" i="3"/>
  <c r="AC48" i="3" s="1"/>
  <c r="AE48" i="3"/>
  <c r="AF48" i="3"/>
  <c r="AH48" i="3"/>
  <c r="AI48" i="3"/>
  <c r="AK48" i="3"/>
  <c r="AL48" i="3" s="1"/>
  <c r="AM48" i="3" s="1"/>
  <c r="W72" i="5" s="1"/>
  <c r="AN48" i="3"/>
  <c r="AO48" i="3" s="1"/>
  <c r="AP48" i="3" s="1"/>
  <c r="X72" i="5" s="1"/>
  <c r="D49" i="3"/>
  <c r="E49" i="3"/>
  <c r="G49" i="3"/>
  <c r="H49" i="3"/>
  <c r="J49" i="3"/>
  <c r="K49" i="3" s="1"/>
  <c r="L49" i="3" s="1"/>
  <c r="M49" i="3"/>
  <c r="N49" i="3"/>
  <c r="O49" i="3" s="1"/>
  <c r="W49" i="3"/>
  <c r="X49" i="3"/>
  <c r="Y49" i="3"/>
  <c r="Z49" i="3"/>
  <c r="AA49" i="3" s="1"/>
  <c r="AB49" i="3"/>
  <c r="AC49" i="3" s="1"/>
  <c r="AE49" i="3"/>
  <c r="AF49" i="3"/>
  <c r="AH49" i="3"/>
  <c r="AI49" i="3"/>
  <c r="AK49" i="3"/>
  <c r="AL49" i="3" s="1"/>
  <c r="AM49" i="3" s="1"/>
  <c r="W73" i="5" s="1"/>
  <c r="AN49" i="3"/>
  <c r="AO49" i="3" s="1"/>
  <c r="AP49" i="3" s="1"/>
  <c r="X73" i="5" s="1"/>
  <c r="D50" i="3"/>
  <c r="E50" i="3"/>
  <c r="G50" i="3"/>
  <c r="H50" i="3"/>
  <c r="J50" i="3"/>
  <c r="K50" i="3" s="1"/>
  <c r="L50" i="3" s="1"/>
  <c r="M50" i="3"/>
  <c r="N50" i="3"/>
  <c r="O50" i="3" s="1"/>
  <c r="R50" i="3"/>
  <c r="W50" i="3"/>
  <c r="X50" i="3"/>
  <c r="Y50" i="3"/>
  <c r="Z50" i="3"/>
  <c r="AA50" i="3" s="1"/>
  <c r="AB50" i="3"/>
  <c r="AC50" i="3" s="1"/>
  <c r="AE50" i="3"/>
  <c r="AF50" i="3"/>
  <c r="AH50" i="3"/>
  <c r="AI50" i="3"/>
  <c r="AK50" i="3"/>
  <c r="AL50" i="3" s="1"/>
  <c r="AM50" i="3" s="1"/>
  <c r="W74" i="5" s="1"/>
  <c r="AN50" i="3"/>
  <c r="AO50" i="3" s="1"/>
  <c r="AP50" i="3" s="1"/>
  <c r="X74" i="5" s="1"/>
  <c r="D51" i="3"/>
  <c r="E51" i="3"/>
  <c r="G51" i="3"/>
  <c r="H51" i="3"/>
  <c r="J51" i="3"/>
  <c r="K51" i="3" s="1"/>
  <c r="L51" i="3" s="1"/>
  <c r="M51" i="3"/>
  <c r="N51" i="3"/>
  <c r="O51" i="3" s="1"/>
  <c r="R51" i="3"/>
  <c r="S51" i="3" s="1"/>
  <c r="W51" i="3"/>
  <c r="X51" i="3"/>
  <c r="Y51" i="3"/>
  <c r="Z51" i="3"/>
  <c r="AA51" i="3" s="1"/>
  <c r="AB51" i="3"/>
  <c r="AC51" i="3" s="1"/>
  <c r="AE51" i="3"/>
  <c r="AF51" i="3"/>
  <c r="AH51" i="3"/>
  <c r="AI51" i="3"/>
  <c r="AK51" i="3"/>
  <c r="AL51" i="3" s="1"/>
  <c r="AM51" i="3" s="1"/>
  <c r="W75" i="5" s="1"/>
  <c r="AN51" i="3"/>
  <c r="AO51" i="3" s="1"/>
  <c r="AP51" i="3" s="1"/>
  <c r="X75" i="5" s="1"/>
  <c r="D52" i="3"/>
  <c r="E52" i="3"/>
  <c r="G52" i="3"/>
  <c r="H52" i="3"/>
  <c r="J52" i="3"/>
  <c r="K52" i="3" s="1"/>
  <c r="L52" i="3" s="1"/>
  <c r="M52" i="3"/>
  <c r="N52" i="3"/>
  <c r="O52" i="3" s="1"/>
  <c r="R52" i="3"/>
  <c r="W52" i="3"/>
  <c r="X52" i="3"/>
  <c r="Y52" i="3"/>
  <c r="Z52" i="3"/>
  <c r="AA52" i="3" s="1"/>
  <c r="AB52" i="3"/>
  <c r="AC52" i="3" s="1"/>
  <c r="AE52" i="3"/>
  <c r="AF52" i="3"/>
  <c r="AH52" i="3"/>
  <c r="AI52" i="3"/>
  <c r="AK52" i="3"/>
  <c r="AL52" i="3" s="1"/>
  <c r="AM52" i="3" s="1"/>
  <c r="W76" i="5" s="1"/>
  <c r="AN52" i="3"/>
  <c r="AO52" i="3" s="1"/>
  <c r="AP52" i="3" s="1"/>
  <c r="X76" i="5" s="1"/>
  <c r="D53" i="3"/>
  <c r="E53" i="3"/>
  <c r="G53" i="3"/>
  <c r="H53" i="3"/>
  <c r="J53" i="3"/>
  <c r="K53" i="3" s="1"/>
  <c r="L53" i="3" s="1"/>
  <c r="M53" i="3"/>
  <c r="N53" i="3"/>
  <c r="O53" i="3" s="1"/>
  <c r="R53" i="3"/>
  <c r="S53" i="3" s="1"/>
  <c r="W53" i="3"/>
  <c r="X53" i="3"/>
  <c r="Y53" i="3"/>
  <c r="Z53" i="3"/>
  <c r="AA53" i="3" s="1"/>
  <c r="AB53" i="3"/>
  <c r="AC53" i="3" s="1"/>
  <c r="AE53" i="3"/>
  <c r="AF53" i="3"/>
  <c r="AH53" i="3"/>
  <c r="AI53" i="3"/>
  <c r="AK53" i="3"/>
  <c r="AL53" i="3" s="1"/>
  <c r="AM53" i="3" s="1"/>
  <c r="W77" i="5" s="1"/>
  <c r="AN53" i="3"/>
  <c r="AO53" i="3" s="1"/>
  <c r="AP53" i="3" s="1"/>
  <c r="X77" i="5" s="1"/>
  <c r="D54" i="3"/>
  <c r="E54" i="3"/>
  <c r="G54" i="3"/>
  <c r="H54" i="3"/>
  <c r="J54" i="3"/>
  <c r="K54" i="3" s="1"/>
  <c r="L54" i="3" s="1"/>
  <c r="M54" i="3"/>
  <c r="N54" i="3"/>
  <c r="O54" i="3" s="1"/>
  <c r="R54" i="3"/>
  <c r="T54" i="3" s="1"/>
  <c r="U54" i="3" s="1"/>
  <c r="W54" i="3"/>
  <c r="X54" i="3"/>
  <c r="Y54" i="3"/>
  <c r="Z54" i="3"/>
  <c r="AA54" i="3" s="1"/>
  <c r="AB54" i="3"/>
  <c r="AC54" i="3" s="1"/>
  <c r="AE54" i="3"/>
  <c r="AF54" i="3"/>
  <c r="AH54" i="3"/>
  <c r="AI54" i="3"/>
  <c r="AK54" i="3"/>
  <c r="AL54" i="3" s="1"/>
  <c r="AM54" i="3" s="1"/>
  <c r="W78" i="5" s="1"/>
  <c r="AN54" i="3"/>
  <c r="AO54" i="3" s="1"/>
  <c r="AP54" i="3" s="1"/>
  <c r="X78" i="5" s="1"/>
  <c r="D55" i="3"/>
  <c r="E55" i="3"/>
  <c r="G55" i="3"/>
  <c r="H55" i="3"/>
  <c r="J55" i="3"/>
  <c r="K55" i="3" s="1"/>
  <c r="L55" i="3" s="1"/>
  <c r="M55" i="3"/>
  <c r="N55" i="3"/>
  <c r="O55" i="3" s="1"/>
  <c r="R55" i="3"/>
  <c r="S55" i="3" s="1"/>
  <c r="W55" i="3"/>
  <c r="X55" i="3"/>
  <c r="Y55" i="3"/>
  <c r="Z55" i="3"/>
  <c r="AA55" i="3" s="1"/>
  <c r="AB55" i="3"/>
  <c r="AC55" i="3" s="1"/>
  <c r="AE55" i="3"/>
  <c r="AF55" i="3"/>
  <c r="AH55" i="3"/>
  <c r="AI55" i="3"/>
  <c r="AK55" i="3"/>
  <c r="AL55" i="3" s="1"/>
  <c r="AM55" i="3" s="1"/>
  <c r="W79" i="5" s="1"/>
  <c r="AN55" i="3"/>
  <c r="AO55" i="3" s="1"/>
  <c r="AP55" i="3" s="1"/>
  <c r="X79" i="5" s="1"/>
  <c r="D56" i="3"/>
  <c r="E56" i="3"/>
  <c r="G56" i="3"/>
  <c r="H56" i="3"/>
  <c r="J56" i="3"/>
  <c r="K56" i="3" s="1"/>
  <c r="L56" i="3" s="1"/>
  <c r="M56" i="3"/>
  <c r="N56" i="3"/>
  <c r="O56" i="3" s="1"/>
  <c r="R56" i="3"/>
  <c r="S56" i="3" s="1"/>
  <c r="W56" i="3"/>
  <c r="X56" i="3"/>
  <c r="Y56" i="3"/>
  <c r="Z56" i="3"/>
  <c r="AA56" i="3" s="1"/>
  <c r="AB56" i="3"/>
  <c r="AC56" i="3" s="1"/>
  <c r="AE56" i="3"/>
  <c r="AF56" i="3"/>
  <c r="AH56" i="3"/>
  <c r="AI56" i="3"/>
  <c r="AK56" i="3"/>
  <c r="AL56" i="3" s="1"/>
  <c r="AM56" i="3" s="1"/>
  <c r="W80" i="5" s="1"/>
  <c r="AN56" i="3"/>
  <c r="AO56" i="3" s="1"/>
  <c r="AP56" i="3" s="1"/>
  <c r="X80" i="5" s="1"/>
  <c r="D57" i="3"/>
  <c r="E57" i="3"/>
  <c r="G57" i="3"/>
  <c r="H57" i="3"/>
  <c r="J57" i="3"/>
  <c r="K57" i="3" s="1"/>
  <c r="L57" i="3" s="1"/>
  <c r="M57" i="3"/>
  <c r="N57" i="3"/>
  <c r="O57" i="3" s="1"/>
  <c r="R57" i="3"/>
  <c r="S57" i="3" s="1"/>
  <c r="W57" i="3"/>
  <c r="X57" i="3"/>
  <c r="Y57" i="3"/>
  <c r="Z57" i="3"/>
  <c r="AA57" i="3" s="1"/>
  <c r="AB57" i="3"/>
  <c r="AC57" i="3" s="1"/>
  <c r="AE57" i="3"/>
  <c r="AF57" i="3"/>
  <c r="AH57" i="3"/>
  <c r="AI57" i="3"/>
  <c r="AK57" i="3"/>
  <c r="AL57" i="3" s="1"/>
  <c r="AM57" i="3" s="1"/>
  <c r="W81" i="5" s="1"/>
  <c r="AN57" i="3"/>
  <c r="AO57" i="3" s="1"/>
  <c r="AP57" i="3" s="1"/>
  <c r="X81" i="5" s="1"/>
  <c r="D58" i="3"/>
  <c r="E58" i="3"/>
  <c r="G58" i="3"/>
  <c r="H58" i="3"/>
  <c r="J58" i="3"/>
  <c r="K58" i="3" s="1"/>
  <c r="L58" i="3" s="1"/>
  <c r="M58" i="3"/>
  <c r="N58" i="3"/>
  <c r="O58" i="3" s="1"/>
  <c r="R58" i="3"/>
  <c r="T58" i="3" s="1"/>
  <c r="U58" i="3" s="1"/>
  <c r="W58" i="3"/>
  <c r="X58" i="3"/>
  <c r="Y58" i="3"/>
  <c r="Z58" i="3"/>
  <c r="AA58" i="3" s="1"/>
  <c r="AB58" i="3"/>
  <c r="AC58" i="3" s="1"/>
  <c r="AE58" i="3"/>
  <c r="AF58" i="3"/>
  <c r="AH58" i="3"/>
  <c r="AI58" i="3"/>
  <c r="AK58" i="3"/>
  <c r="AL58" i="3" s="1"/>
  <c r="AM58" i="3" s="1"/>
  <c r="W82" i="5" s="1"/>
  <c r="AN58" i="3"/>
  <c r="AO58" i="3" s="1"/>
  <c r="AP58" i="3" s="1"/>
  <c r="X82" i="5" s="1"/>
  <c r="D59" i="3"/>
  <c r="E59" i="3"/>
  <c r="G59" i="3"/>
  <c r="H59" i="3"/>
  <c r="J59" i="3"/>
  <c r="K59" i="3" s="1"/>
  <c r="L59" i="3" s="1"/>
  <c r="M59" i="3"/>
  <c r="N59" i="3"/>
  <c r="O59" i="3" s="1"/>
  <c r="R59" i="3"/>
  <c r="T59" i="3" s="1"/>
  <c r="U59" i="3" s="1"/>
  <c r="W59" i="3"/>
  <c r="X59" i="3"/>
  <c r="Y59" i="3"/>
  <c r="Z59" i="3"/>
  <c r="AA59" i="3" s="1"/>
  <c r="AB59" i="3"/>
  <c r="AC59" i="3" s="1"/>
  <c r="AE59" i="3"/>
  <c r="AF59" i="3"/>
  <c r="AH59" i="3"/>
  <c r="AI59" i="3"/>
  <c r="AK59" i="3"/>
  <c r="AL59" i="3" s="1"/>
  <c r="AM59" i="3" s="1"/>
  <c r="W83" i="5" s="1"/>
  <c r="AN59" i="3"/>
  <c r="AO59" i="3" s="1"/>
  <c r="AP59" i="3" s="1"/>
  <c r="X83" i="5" s="1"/>
  <c r="D60" i="3"/>
  <c r="E60" i="3"/>
  <c r="G60" i="3"/>
  <c r="H60" i="3"/>
  <c r="J60" i="3"/>
  <c r="K60" i="3" s="1"/>
  <c r="L60" i="3" s="1"/>
  <c r="M60" i="3"/>
  <c r="N60" i="3"/>
  <c r="O60" i="3" s="1"/>
  <c r="R60" i="3"/>
  <c r="T60" i="3" s="1"/>
  <c r="U60" i="3" s="1"/>
  <c r="W60" i="3"/>
  <c r="X60" i="3"/>
  <c r="Y60" i="3"/>
  <c r="Z60" i="3"/>
  <c r="AA60" i="3" s="1"/>
  <c r="AB60" i="3"/>
  <c r="AC60" i="3" s="1"/>
  <c r="AE60" i="3"/>
  <c r="AF60" i="3"/>
  <c r="AH60" i="3"/>
  <c r="AI60" i="3"/>
  <c r="AK60" i="3"/>
  <c r="AL60" i="3" s="1"/>
  <c r="AM60" i="3" s="1"/>
  <c r="W84" i="5" s="1"/>
  <c r="AN60" i="3"/>
  <c r="AO60" i="3" s="1"/>
  <c r="AP60" i="3" s="1"/>
  <c r="X84" i="5" s="1"/>
  <c r="D61" i="3"/>
  <c r="E61" i="3"/>
  <c r="G61" i="3"/>
  <c r="H61" i="3"/>
  <c r="J61" i="3"/>
  <c r="K61" i="3" s="1"/>
  <c r="L61" i="3" s="1"/>
  <c r="M61" i="3"/>
  <c r="N61" i="3"/>
  <c r="O61" i="3" s="1"/>
  <c r="R61" i="3"/>
  <c r="S61" i="3" s="1"/>
  <c r="W61" i="3"/>
  <c r="X61" i="3"/>
  <c r="Y61" i="3"/>
  <c r="Z61" i="3"/>
  <c r="AA61" i="3" s="1"/>
  <c r="AB61" i="3"/>
  <c r="AC61" i="3" s="1"/>
  <c r="AE61" i="3"/>
  <c r="AF61" i="3"/>
  <c r="AH61" i="3"/>
  <c r="AI61" i="3"/>
  <c r="AK61" i="3"/>
  <c r="AL61" i="3" s="1"/>
  <c r="AM61" i="3" s="1"/>
  <c r="W85" i="5" s="1"/>
  <c r="AN61" i="3"/>
  <c r="AO61" i="3" s="1"/>
  <c r="AP61" i="3" s="1"/>
  <c r="X85" i="5" s="1"/>
  <c r="D62" i="3"/>
  <c r="E62" i="3"/>
  <c r="G62" i="3"/>
  <c r="H62" i="3"/>
  <c r="J62" i="3"/>
  <c r="K62" i="3" s="1"/>
  <c r="L62" i="3" s="1"/>
  <c r="M62" i="3"/>
  <c r="N62" i="3"/>
  <c r="O62" i="3" s="1"/>
  <c r="R62" i="3"/>
  <c r="W62" i="3"/>
  <c r="X62" i="3"/>
  <c r="Y62" i="3"/>
  <c r="Z62" i="3"/>
  <c r="AA62" i="3" s="1"/>
  <c r="AB62" i="3"/>
  <c r="AC62" i="3" s="1"/>
  <c r="AE62" i="3"/>
  <c r="AF62" i="3"/>
  <c r="AH62" i="3"/>
  <c r="AI62" i="3"/>
  <c r="AK62" i="3"/>
  <c r="AL62" i="3" s="1"/>
  <c r="AM62" i="3" s="1"/>
  <c r="W86" i="5" s="1"/>
  <c r="AN62" i="3"/>
  <c r="AO62" i="3" s="1"/>
  <c r="AP62" i="3" s="1"/>
  <c r="X86" i="5" s="1"/>
  <c r="D63" i="3"/>
  <c r="E63" i="3"/>
  <c r="G63" i="3"/>
  <c r="H63" i="3"/>
  <c r="J63" i="3"/>
  <c r="K63" i="3" s="1"/>
  <c r="L63" i="3" s="1"/>
  <c r="M63" i="3"/>
  <c r="N63" i="3"/>
  <c r="O63" i="3" s="1"/>
  <c r="R63" i="3"/>
  <c r="W63" i="3"/>
  <c r="X63" i="3"/>
  <c r="Y63" i="3"/>
  <c r="Z63" i="3"/>
  <c r="AA63" i="3" s="1"/>
  <c r="AB63" i="3"/>
  <c r="AC63" i="3" s="1"/>
  <c r="AE63" i="3"/>
  <c r="AF63" i="3"/>
  <c r="AH63" i="3"/>
  <c r="AI63" i="3"/>
  <c r="AK63" i="3"/>
  <c r="AL63" i="3" s="1"/>
  <c r="AM63" i="3" s="1"/>
  <c r="W87" i="5" s="1"/>
  <c r="AN63" i="3"/>
  <c r="AO63" i="3" s="1"/>
  <c r="AP63" i="3" s="1"/>
  <c r="X87" i="5" s="1"/>
  <c r="D64" i="3"/>
  <c r="E64" i="3"/>
  <c r="G64" i="3"/>
  <c r="H64" i="3"/>
  <c r="J64" i="3"/>
  <c r="K64" i="3" s="1"/>
  <c r="L64" i="3" s="1"/>
  <c r="M64" i="3"/>
  <c r="N64" i="3"/>
  <c r="O64" i="3" s="1"/>
  <c r="R64" i="3"/>
  <c r="S64" i="3" s="1"/>
  <c r="W64" i="3"/>
  <c r="X64" i="3"/>
  <c r="Y64" i="3"/>
  <c r="Z64" i="3"/>
  <c r="AA64" i="3" s="1"/>
  <c r="AB64" i="3"/>
  <c r="AC64" i="3" s="1"/>
  <c r="AE64" i="3"/>
  <c r="AF64" i="3"/>
  <c r="AH64" i="3"/>
  <c r="AI64" i="3"/>
  <c r="AK64" i="3"/>
  <c r="AL64" i="3" s="1"/>
  <c r="AM64" i="3" s="1"/>
  <c r="W88" i="5" s="1"/>
  <c r="AN64" i="3"/>
  <c r="AO64" i="3" s="1"/>
  <c r="AP64" i="3" s="1"/>
  <c r="X88" i="5" s="1"/>
  <c r="D65" i="3"/>
  <c r="E65" i="3"/>
  <c r="G65" i="3"/>
  <c r="H65" i="3"/>
  <c r="J65" i="3"/>
  <c r="K65" i="3" s="1"/>
  <c r="L65" i="3" s="1"/>
  <c r="M65" i="3"/>
  <c r="N65" i="3"/>
  <c r="O65" i="3" s="1"/>
  <c r="R65" i="3"/>
  <c r="W65" i="3"/>
  <c r="X65" i="3"/>
  <c r="Y65" i="3"/>
  <c r="Z65" i="3"/>
  <c r="AA65" i="3" s="1"/>
  <c r="AB65" i="3"/>
  <c r="AC65" i="3" s="1"/>
  <c r="AE65" i="3"/>
  <c r="AF65" i="3"/>
  <c r="AH65" i="3"/>
  <c r="AI65" i="3"/>
  <c r="AK65" i="3"/>
  <c r="AL65" i="3" s="1"/>
  <c r="AM65" i="3" s="1"/>
  <c r="W89" i="5" s="1"/>
  <c r="AN65" i="3"/>
  <c r="AO65" i="3" s="1"/>
  <c r="AP65" i="3" s="1"/>
  <c r="X89" i="5" s="1"/>
  <c r="D66" i="3"/>
  <c r="E66" i="3"/>
  <c r="G66" i="3"/>
  <c r="H66" i="3"/>
  <c r="J66" i="3"/>
  <c r="K66" i="3" s="1"/>
  <c r="L66" i="3" s="1"/>
  <c r="M66" i="3"/>
  <c r="N66" i="3"/>
  <c r="O66" i="3" s="1"/>
  <c r="R66" i="3"/>
  <c r="W66" i="3"/>
  <c r="X66" i="3"/>
  <c r="Y66" i="3"/>
  <c r="Z66" i="3"/>
  <c r="AA66" i="3" s="1"/>
  <c r="AB66" i="3"/>
  <c r="AC66" i="3" s="1"/>
  <c r="AE66" i="3"/>
  <c r="AF66" i="3"/>
  <c r="AH66" i="3"/>
  <c r="AI66" i="3"/>
  <c r="AK66" i="3"/>
  <c r="AL66" i="3" s="1"/>
  <c r="AM66" i="3" s="1"/>
  <c r="W90" i="5" s="1"/>
  <c r="AN66" i="3"/>
  <c r="AO66" i="3" s="1"/>
  <c r="AP66" i="3" s="1"/>
  <c r="X90" i="5" s="1"/>
  <c r="D67" i="3"/>
  <c r="E67" i="3"/>
  <c r="G67" i="3"/>
  <c r="H67" i="3"/>
  <c r="J67" i="3"/>
  <c r="K67" i="3" s="1"/>
  <c r="L67" i="3" s="1"/>
  <c r="M67" i="3"/>
  <c r="N67" i="3"/>
  <c r="O67" i="3" s="1"/>
  <c r="R67" i="3"/>
  <c r="W67" i="3"/>
  <c r="X67" i="3"/>
  <c r="Y67" i="3"/>
  <c r="Z67" i="3"/>
  <c r="AA67" i="3" s="1"/>
  <c r="AB67" i="3"/>
  <c r="AC67" i="3" s="1"/>
  <c r="AE67" i="3"/>
  <c r="AF67" i="3"/>
  <c r="AH67" i="3"/>
  <c r="AI67" i="3"/>
  <c r="AK67" i="3"/>
  <c r="AL67" i="3" s="1"/>
  <c r="AM67" i="3" s="1"/>
  <c r="W91" i="5" s="1"/>
  <c r="AN67" i="3"/>
  <c r="AO67" i="3" s="1"/>
  <c r="AP67" i="3" s="1"/>
  <c r="X91" i="5" s="1"/>
  <c r="D68" i="3"/>
  <c r="E68" i="3"/>
  <c r="G68" i="3"/>
  <c r="H68" i="3"/>
  <c r="J68" i="3"/>
  <c r="K68" i="3" s="1"/>
  <c r="L68" i="3" s="1"/>
  <c r="M68" i="3"/>
  <c r="N68" i="3"/>
  <c r="O68" i="3" s="1"/>
  <c r="R68" i="3"/>
  <c r="S68" i="3" s="1"/>
  <c r="W68" i="3"/>
  <c r="X68" i="3"/>
  <c r="Y68" i="3"/>
  <c r="Z68" i="3"/>
  <c r="AA68" i="3" s="1"/>
  <c r="AB68" i="3"/>
  <c r="AC68" i="3" s="1"/>
  <c r="AE68" i="3"/>
  <c r="AF68" i="3"/>
  <c r="AH68" i="3"/>
  <c r="AI68" i="3"/>
  <c r="AK68" i="3"/>
  <c r="AL68" i="3" s="1"/>
  <c r="AM68" i="3" s="1"/>
  <c r="W92" i="5" s="1"/>
  <c r="AN68" i="3"/>
  <c r="AO68" i="3" s="1"/>
  <c r="AP68" i="3" s="1"/>
  <c r="X92" i="5" s="1"/>
  <c r="D69" i="3"/>
  <c r="E69" i="3"/>
  <c r="G69" i="3"/>
  <c r="H69" i="3"/>
  <c r="J69" i="3"/>
  <c r="K69" i="3" s="1"/>
  <c r="L69" i="3" s="1"/>
  <c r="M69" i="3"/>
  <c r="N69" i="3"/>
  <c r="O69" i="3" s="1"/>
  <c r="R69" i="3"/>
  <c r="S69" i="3" s="1"/>
  <c r="W69" i="3"/>
  <c r="X69" i="3"/>
  <c r="Y69" i="3"/>
  <c r="Z69" i="3"/>
  <c r="AA69" i="3" s="1"/>
  <c r="AB69" i="3"/>
  <c r="AC69" i="3" s="1"/>
  <c r="AE69" i="3"/>
  <c r="AF69" i="3"/>
  <c r="AH69" i="3"/>
  <c r="AI69" i="3"/>
  <c r="AK69" i="3"/>
  <c r="AL69" i="3" s="1"/>
  <c r="AM69" i="3" s="1"/>
  <c r="W93" i="5" s="1"/>
  <c r="AN69" i="3"/>
  <c r="AO69" i="3" s="1"/>
  <c r="AP69" i="3" s="1"/>
  <c r="X93" i="5" s="1"/>
  <c r="D70" i="3"/>
  <c r="E70" i="3"/>
  <c r="G70" i="3"/>
  <c r="H70" i="3"/>
  <c r="J70" i="3"/>
  <c r="K70" i="3" s="1"/>
  <c r="L70" i="3" s="1"/>
  <c r="M70" i="3"/>
  <c r="N70" i="3"/>
  <c r="O70" i="3" s="1"/>
  <c r="R70" i="3"/>
  <c r="T70" i="3" s="1"/>
  <c r="U70" i="3" s="1"/>
  <c r="W70" i="3"/>
  <c r="X70" i="3"/>
  <c r="Y70" i="3"/>
  <c r="Z70" i="3"/>
  <c r="AA70" i="3" s="1"/>
  <c r="AB70" i="3"/>
  <c r="AC70" i="3" s="1"/>
  <c r="AE70" i="3"/>
  <c r="AF70" i="3"/>
  <c r="AH70" i="3"/>
  <c r="AI70" i="3"/>
  <c r="AK70" i="3"/>
  <c r="AL70" i="3" s="1"/>
  <c r="AM70" i="3" s="1"/>
  <c r="W94" i="5" s="1"/>
  <c r="AN70" i="3"/>
  <c r="AO70" i="3" s="1"/>
  <c r="AP70" i="3" s="1"/>
  <c r="X94" i="5" s="1"/>
  <c r="D71" i="3"/>
  <c r="E71" i="3"/>
  <c r="G71" i="3"/>
  <c r="H71" i="3"/>
  <c r="J71" i="3"/>
  <c r="K71" i="3" s="1"/>
  <c r="L71" i="3" s="1"/>
  <c r="M71" i="3"/>
  <c r="N71" i="3"/>
  <c r="O71" i="3" s="1"/>
  <c r="R71" i="3"/>
  <c r="T71" i="3" s="1"/>
  <c r="U71" i="3" s="1"/>
  <c r="W71" i="3"/>
  <c r="X71" i="3"/>
  <c r="Y71" i="3"/>
  <c r="Z71" i="3"/>
  <c r="AA71" i="3" s="1"/>
  <c r="AB71" i="3"/>
  <c r="AC71" i="3" s="1"/>
  <c r="AE71" i="3"/>
  <c r="AF71" i="3"/>
  <c r="AH71" i="3"/>
  <c r="AI71" i="3"/>
  <c r="AK71" i="3"/>
  <c r="AL71" i="3" s="1"/>
  <c r="AM71" i="3" s="1"/>
  <c r="W95" i="5" s="1"/>
  <c r="AN71" i="3"/>
  <c r="AO71" i="3" s="1"/>
  <c r="AP71" i="3" s="1"/>
  <c r="X95" i="5" s="1"/>
  <c r="D72" i="3"/>
  <c r="E72" i="3"/>
  <c r="G72" i="3"/>
  <c r="H72" i="3"/>
  <c r="J72" i="3"/>
  <c r="K72" i="3" s="1"/>
  <c r="L72" i="3" s="1"/>
  <c r="M72" i="3"/>
  <c r="N72" i="3"/>
  <c r="O72" i="3" s="1"/>
  <c r="R72" i="3"/>
  <c r="T72" i="3" s="1"/>
  <c r="U72" i="3" s="1"/>
  <c r="W72" i="3"/>
  <c r="X72" i="3"/>
  <c r="Y72" i="3"/>
  <c r="Z72" i="3"/>
  <c r="AA72" i="3" s="1"/>
  <c r="AB72" i="3"/>
  <c r="AC72" i="3" s="1"/>
  <c r="AE72" i="3"/>
  <c r="AF72" i="3"/>
  <c r="AH72" i="3"/>
  <c r="AI72" i="3"/>
  <c r="AK72" i="3"/>
  <c r="AL72" i="3" s="1"/>
  <c r="AM72" i="3" s="1"/>
  <c r="W96" i="5" s="1"/>
  <c r="AN72" i="3"/>
  <c r="AO72" i="3" s="1"/>
  <c r="AP72" i="3" s="1"/>
  <c r="X96" i="5" s="1"/>
  <c r="D73" i="3"/>
  <c r="E73" i="3"/>
  <c r="G73" i="3"/>
  <c r="H73" i="3"/>
  <c r="J73" i="3"/>
  <c r="K73" i="3" s="1"/>
  <c r="L73" i="3" s="1"/>
  <c r="M73" i="3"/>
  <c r="N73" i="3"/>
  <c r="O73" i="3" s="1"/>
  <c r="R73" i="3"/>
  <c r="S73" i="3" s="1"/>
  <c r="W73" i="3"/>
  <c r="X73" i="3"/>
  <c r="Y73" i="3"/>
  <c r="Z73" i="3"/>
  <c r="AA73" i="3" s="1"/>
  <c r="AB73" i="3"/>
  <c r="AC73" i="3" s="1"/>
  <c r="AE73" i="3"/>
  <c r="AF73" i="3"/>
  <c r="AH73" i="3"/>
  <c r="AI73" i="3"/>
  <c r="AK73" i="3"/>
  <c r="AL73" i="3" s="1"/>
  <c r="AM73" i="3" s="1"/>
  <c r="W97" i="5" s="1"/>
  <c r="AN73" i="3"/>
  <c r="AO73" i="3" s="1"/>
  <c r="AP73" i="3" s="1"/>
  <c r="X97" i="5" s="1"/>
  <c r="D74" i="3"/>
  <c r="E74" i="3"/>
  <c r="G74" i="3"/>
  <c r="H74" i="3"/>
  <c r="J74" i="3"/>
  <c r="K74" i="3" s="1"/>
  <c r="L74" i="3" s="1"/>
  <c r="M74" i="3"/>
  <c r="N74" i="3"/>
  <c r="O74" i="3" s="1"/>
  <c r="R74" i="3"/>
  <c r="S74" i="3" s="1"/>
  <c r="W74" i="3"/>
  <c r="X74" i="3"/>
  <c r="Y74" i="3"/>
  <c r="Z74" i="3"/>
  <c r="AA74" i="3" s="1"/>
  <c r="AB74" i="3"/>
  <c r="AC74" i="3" s="1"/>
  <c r="AE74" i="3"/>
  <c r="AF74" i="3"/>
  <c r="AH74" i="3"/>
  <c r="AI74" i="3"/>
  <c r="AK74" i="3"/>
  <c r="AL74" i="3" s="1"/>
  <c r="AM74" i="3" s="1"/>
  <c r="W98" i="5" s="1"/>
  <c r="AN74" i="3"/>
  <c r="AO74" i="3" s="1"/>
  <c r="AP74" i="3" s="1"/>
  <c r="X98" i="5" s="1"/>
  <c r="D75" i="3"/>
  <c r="E75" i="3"/>
  <c r="G75" i="3"/>
  <c r="H75" i="3"/>
  <c r="J75" i="3"/>
  <c r="K75" i="3" s="1"/>
  <c r="L75" i="3" s="1"/>
  <c r="M75" i="3"/>
  <c r="N75" i="3"/>
  <c r="O75" i="3" s="1"/>
  <c r="R75" i="3"/>
  <c r="S75" i="3" s="1"/>
  <c r="W75" i="3"/>
  <c r="X75" i="3"/>
  <c r="Y75" i="3"/>
  <c r="Z75" i="3"/>
  <c r="AA75" i="3" s="1"/>
  <c r="AB75" i="3"/>
  <c r="AC75" i="3" s="1"/>
  <c r="AE75" i="3"/>
  <c r="AF75" i="3"/>
  <c r="AH75" i="3"/>
  <c r="AI75" i="3"/>
  <c r="AK75" i="3"/>
  <c r="AL75" i="3" s="1"/>
  <c r="AM75" i="3" s="1"/>
  <c r="W99" i="5" s="1"/>
  <c r="AN75" i="3"/>
  <c r="AO75" i="3" s="1"/>
  <c r="AP75" i="3" s="1"/>
  <c r="X99" i="5" s="1"/>
  <c r="D76" i="3"/>
  <c r="E76" i="3"/>
  <c r="G76" i="3"/>
  <c r="H76" i="3"/>
  <c r="J76" i="3"/>
  <c r="K76" i="3" s="1"/>
  <c r="L76" i="3" s="1"/>
  <c r="M76" i="3"/>
  <c r="N76" i="3"/>
  <c r="O76" i="3" s="1"/>
  <c r="R76" i="3"/>
  <c r="S76" i="3" s="1"/>
  <c r="W76" i="3"/>
  <c r="X76" i="3"/>
  <c r="Y76" i="3"/>
  <c r="Z76" i="3"/>
  <c r="AA76" i="3" s="1"/>
  <c r="AB76" i="3"/>
  <c r="AC76" i="3" s="1"/>
  <c r="AE76" i="3"/>
  <c r="AF76" i="3"/>
  <c r="AH76" i="3"/>
  <c r="AI76" i="3"/>
  <c r="AK76" i="3"/>
  <c r="AL76" i="3" s="1"/>
  <c r="AM76" i="3" s="1"/>
  <c r="W100" i="5" s="1"/>
  <c r="AN76" i="3"/>
  <c r="AO76" i="3" s="1"/>
  <c r="AP76" i="3" s="1"/>
  <c r="X100" i="5" s="1"/>
  <c r="D77" i="3"/>
  <c r="E77" i="3"/>
  <c r="G77" i="3"/>
  <c r="H77" i="3"/>
  <c r="J77" i="3"/>
  <c r="K77" i="3" s="1"/>
  <c r="L77" i="3" s="1"/>
  <c r="M77" i="3"/>
  <c r="N77" i="3"/>
  <c r="O77" i="3" s="1"/>
  <c r="R77" i="3"/>
  <c r="W77" i="3"/>
  <c r="X77" i="3"/>
  <c r="Y77" i="3"/>
  <c r="Z77" i="3"/>
  <c r="AA77" i="3" s="1"/>
  <c r="AB77" i="3"/>
  <c r="AC77" i="3" s="1"/>
  <c r="AE77" i="3"/>
  <c r="AF77" i="3"/>
  <c r="AH77" i="3"/>
  <c r="AI77" i="3"/>
  <c r="AK77" i="3"/>
  <c r="AL77" i="3" s="1"/>
  <c r="AM77" i="3" s="1"/>
  <c r="W101" i="5" s="1"/>
  <c r="AN77" i="3"/>
  <c r="AO77" i="3" s="1"/>
  <c r="AP77" i="3" s="1"/>
  <c r="X101" i="5" s="1"/>
  <c r="D78" i="3"/>
  <c r="E78" i="3"/>
  <c r="G78" i="3"/>
  <c r="H78" i="3"/>
  <c r="J78" i="3"/>
  <c r="K78" i="3" s="1"/>
  <c r="L78" i="3" s="1"/>
  <c r="M78" i="3"/>
  <c r="N78" i="3"/>
  <c r="O78" i="3" s="1"/>
  <c r="R78" i="3"/>
  <c r="T78" i="3" s="1"/>
  <c r="U78" i="3" s="1"/>
  <c r="W78" i="3"/>
  <c r="X78" i="3"/>
  <c r="Y78" i="3"/>
  <c r="Z78" i="3"/>
  <c r="AA78" i="3" s="1"/>
  <c r="AB78" i="3"/>
  <c r="AC78" i="3" s="1"/>
  <c r="AE78" i="3"/>
  <c r="AF78" i="3"/>
  <c r="AH78" i="3"/>
  <c r="AI78" i="3"/>
  <c r="AK78" i="3"/>
  <c r="AL78" i="3" s="1"/>
  <c r="AM78" i="3" s="1"/>
  <c r="W102" i="5" s="1"/>
  <c r="AN78" i="3"/>
  <c r="AO78" i="3" s="1"/>
  <c r="AP78" i="3" s="1"/>
  <c r="X102" i="5" s="1"/>
  <c r="D79" i="3"/>
  <c r="E79" i="3"/>
  <c r="G79" i="3"/>
  <c r="H79" i="3"/>
  <c r="J79" i="3"/>
  <c r="K79" i="3" s="1"/>
  <c r="L79" i="3" s="1"/>
  <c r="M79" i="3"/>
  <c r="N79" i="3"/>
  <c r="O79" i="3" s="1"/>
  <c r="R79" i="3"/>
  <c r="W79" i="3"/>
  <c r="X79" i="3"/>
  <c r="Y79" i="3"/>
  <c r="Z79" i="3"/>
  <c r="AA79" i="3" s="1"/>
  <c r="AB79" i="3"/>
  <c r="AC79" i="3" s="1"/>
  <c r="AE79" i="3"/>
  <c r="AF79" i="3"/>
  <c r="AH79" i="3"/>
  <c r="AI79" i="3"/>
  <c r="AK79" i="3"/>
  <c r="AL79" i="3" s="1"/>
  <c r="AM79" i="3" s="1"/>
  <c r="W103" i="5" s="1"/>
  <c r="AN79" i="3"/>
  <c r="AO79" i="3" s="1"/>
  <c r="AP79" i="3" s="1"/>
  <c r="X103" i="5" s="1"/>
  <c r="D80" i="3"/>
  <c r="E80" i="3"/>
  <c r="G80" i="3"/>
  <c r="H80" i="3"/>
  <c r="J80" i="3"/>
  <c r="K80" i="3" s="1"/>
  <c r="L80" i="3" s="1"/>
  <c r="M80" i="3"/>
  <c r="N80" i="3"/>
  <c r="O80" i="3" s="1"/>
  <c r="R80" i="3"/>
  <c r="W80" i="3"/>
  <c r="X80" i="3"/>
  <c r="Y80" i="3"/>
  <c r="Z80" i="3"/>
  <c r="AA80" i="3" s="1"/>
  <c r="AB80" i="3"/>
  <c r="AC80" i="3" s="1"/>
  <c r="AE80" i="3"/>
  <c r="AF80" i="3"/>
  <c r="AH80" i="3"/>
  <c r="AI80" i="3"/>
  <c r="AK80" i="3"/>
  <c r="AL80" i="3" s="1"/>
  <c r="AM80" i="3" s="1"/>
  <c r="W104" i="5" s="1"/>
  <c r="AN80" i="3"/>
  <c r="AO80" i="3" s="1"/>
  <c r="AP80" i="3" s="1"/>
  <c r="X104" i="5" s="1"/>
  <c r="D81" i="3"/>
  <c r="E81" i="3"/>
  <c r="G81" i="3"/>
  <c r="H81" i="3"/>
  <c r="J81" i="3"/>
  <c r="K81" i="3" s="1"/>
  <c r="L81" i="3" s="1"/>
  <c r="M81" i="3"/>
  <c r="N81" i="3"/>
  <c r="O81" i="3" s="1"/>
  <c r="R81" i="3"/>
  <c r="T81" i="3" s="1"/>
  <c r="U81" i="3" s="1"/>
  <c r="W81" i="3"/>
  <c r="X81" i="3"/>
  <c r="Y81" i="3"/>
  <c r="Z81" i="3"/>
  <c r="AA81" i="3" s="1"/>
  <c r="AB81" i="3"/>
  <c r="AC81" i="3" s="1"/>
  <c r="AE81" i="3"/>
  <c r="AF81" i="3"/>
  <c r="AH81" i="3"/>
  <c r="AI81" i="3"/>
  <c r="AK81" i="3"/>
  <c r="AL81" i="3" s="1"/>
  <c r="AM81" i="3" s="1"/>
  <c r="W105" i="5" s="1"/>
  <c r="AN81" i="3"/>
  <c r="AO81" i="3" s="1"/>
  <c r="AP81" i="3" s="1"/>
  <c r="X105" i="5" s="1"/>
  <c r="D82" i="3"/>
  <c r="E82" i="3"/>
  <c r="G82" i="3"/>
  <c r="H82" i="3"/>
  <c r="J82" i="3"/>
  <c r="K82" i="3" s="1"/>
  <c r="L82" i="3" s="1"/>
  <c r="M82" i="3"/>
  <c r="N82" i="3"/>
  <c r="O82" i="3" s="1"/>
  <c r="R82" i="3"/>
  <c r="W82" i="3"/>
  <c r="X82" i="3"/>
  <c r="Y82" i="3"/>
  <c r="Z82" i="3"/>
  <c r="AA82" i="3" s="1"/>
  <c r="AB82" i="3"/>
  <c r="AC82" i="3" s="1"/>
  <c r="AE82" i="3"/>
  <c r="AF82" i="3"/>
  <c r="AH82" i="3"/>
  <c r="AI82" i="3"/>
  <c r="AK82" i="3"/>
  <c r="AL82" i="3" s="1"/>
  <c r="AM82" i="3" s="1"/>
  <c r="W106" i="5" s="1"/>
  <c r="AN82" i="3"/>
  <c r="AO82" i="3" s="1"/>
  <c r="AP82" i="3" s="1"/>
  <c r="X106" i="5" s="1"/>
  <c r="D83" i="3"/>
  <c r="E83" i="3"/>
  <c r="G83" i="3"/>
  <c r="H83" i="3"/>
  <c r="J83" i="3"/>
  <c r="K83" i="3" s="1"/>
  <c r="L83" i="3" s="1"/>
  <c r="M83" i="3"/>
  <c r="N83" i="3"/>
  <c r="O83" i="3" s="1"/>
  <c r="R83" i="3"/>
  <c r="S83" i="3" s="1"/>
  <c r="W83" i="3"/>
  <c r="X83" i="3"/>
  <c r="Y83" i="3"/>
  <c r="Z83" i="3"/>
  <c r="AA83" i="3" s="1"/>
  <c r="AB83" i="3"/>
  <c r="AC83" i="3" s="1"/>
  <c r="AE83" i="3"/>
  <c r="AF83" i="3"/>
  <c r="AH83" i="3"/>
  <c r="AI83" i="3"/>
  <c r="AK83" i="3"/>
  <c r="AL83" i="3" s="1"/>
  <c r="AM83" i="3" s="1"/>
  <c r="W107" i="5" s="1"/>
  <c r="AN83" i="3"/>
  <c r="AO83" i="3" s="1"/>
  <c r="AP83" i="3" s="1"/>
  <c r="X107" i="5" s="1"/>
  <c r="D84" i="3"/>
  <c r="E84" i="3"/>
  <c r="G84" i="3"/>
  <c r="H84" i="3"/>
  <c r="J84" i="3"/>
  <c r="K84" i="3" s="1"/>
  <c r="L84" i="3" s="1"/>
  <c r="M84" i="3"/>
  <c r="N84" i="3"/>
  <c r="O84" i="3" s="1"/>
  <c r="R84" i="3"/>
  <c r="T84" i="3" s="1"/>
  <c r="U84" i="3" s="1"/>
  <c r="W84" i="3"/>
  <c r="X84" i="3"/>
  <c r="Y84" i="3"/>
  <c r="Z84" i="3"/>
  <c r="AA84" i="3" s="1"/>
  <c r="AB84" i="3"/>
  <c r="AC84" i="3" s="1"/>
  <c r="AE84" i="3"/>
  <c r="AF84" i="3"/>
  <c r="AH84" i="3"/>
  <c r="AI84" i="3"/>
  <c r="AK84" i="3"/>
  <c r="AL84" i="3" s="1"/>
  <c r="AM84" i="3" s="1"/>
  <c r="W108" i="5" s="1"/>
  <c r="AN84" i="3"/>
  <c r="AO84" i="3" s="1"/>
  <c r="AP84" i="3" s="1"/>
  <c r="X108" i="5" s="1"/>
  <c r="D85" i="3"/>
  <c r="E85" i="3"/>
  <c r="G85" i="3"/>
  <c r="H85" i="3"/>
  <c r="J85" i="3"/>
  <c r="K85" i="3" s="1"/>
  <c r="L85" i="3" s="1"/>
  <c r="M85" i="3"/>
  <c r="N85" i="3"/>
  <c r="O85" i="3" s="1"/>
  <c r="R85" i="3"/>
  <c r="T85" i="3" s="1"/>
  <c r="U85" i="3" s="1"/>
  <c r="W85" i="3"/>
  <c r="X85" i="3"/>
  <c r="Y85" i="3"/>
  <c r="Z85" i="3"/>
  <c r="AA85" i="3" s="1"/>
  <c r="AB85" i="3"/>
  <c r="AC85" i="3" s="1"/>
  <c r="AE85" i="3"/>
  <c r="AF85" i="3"/>
  <c r="AH85" i="3"/>
  <c r="AI85" i="3"/>
  <c r="AK85" i="3"/>
  <c r="AL85" i="3" s="1"/>
  <c r="AM85" i="3" s="1"/>
  <c r="W109" i="5" s="1"/>
  <c r="AN85" i="3"/>
  <c r="AO85" i="3" s="1"/>
  <c r="AP85" i="3" s="1"/>
  <c r="X109" i="5" s="1"/>
  <c r="D86" i="3"/>
  <c r="E86" i="3"/>
  <c r="G86" i="3"/>
  <c r="H86" i="3"/>
  <c r="J86" i="3"/>
  <c r="K86" i="3" s="1"/>
  <c r="L86" i="3" s="1"/>
  <c r="M86" i="3"/>
  <c r="N86" i="3"/>
  <c r="O86" i="3" s="1"/>
  <c r="R86" i="3"/>
  <c r="S86" i="3" s="1"/>
  <c r="W86" i="3"/>
  <c r="X86" i="3"/>
  <c r="Y86" i="3"/>
  <c r="Z86" i="3"/>
  <c r="AA86" i="3" s="1"/>
  <c r="AB86" i="3"/>
  <c r="AC86" i="3" s="1"/>
  <c r="AE86" i="3"/>
  <c r="AF86" i="3"/>
  <c r="AH86" i="3"/>
  <c r="AI86" i="3"/>
  <c r="AK86" i="3"/>
  <c r="AL86" i="3" s="1"/>
  <c r="AM86" i="3" s="1"/>
  <c r="W110" i="5" s="1"/>
  <c r="AN86" i="3"/>
  <c r="AO86" i="3" s="1"/>
  <c r="AP86" i="3" s="1"/>
  <c r="X110" i="5" s="1"/>
  <c r="D87" i="3"/>
  <c r="E87" i="3"/>
  <c r="G87" i="3"/>
  <c r="H87" i="3"/>
  <c r="J87" i="3"/>
  <c r="K87" i="3" s="1"/>
  <c r="L87" i="3" s="1"/>
  <c r="M87" i="3"/>
  <c r="N87" i="3"/>
  <c r="O87" i="3" s="1"/>
  <c r="R87" i="3"/>
  <c r="S87" i="3" s="1"/>
  <c r="W87" i="3"/>
  <c r="X87" i="3"/>
  <c r="Y87" i="3"/>
  <c r="Z87" i="3"/>
  <c r="AA87" i="3" s="1"/>
  <c r="AB87" i="3"/>
  <c r="AC87" i="3" s="1"/>
  <c r="AE87" i="3"/>
  <c r="AF87" i="3"/>
  <c r="AH87" i="3"/>
  <c r="AI87" i="3"/>
  <c r="AK87" i="3"/>
  <c r="AL87" i="3" s="1"/>
  <c r="AM87" i="3" s="1"/>
  <c r="W111" i="5" s="1"/>
  <c r="AN87" i="3"/>
  <c r="AO87" i="3" s="1"/>
  <c r="AP87" i="3" s="1"/>
  <c r="X111" i="5" s="1"/>
  <c r="D88" i="3"/>
  <c r="E88" i="3"/>
  <c r="G88" i="3"/>
  <c r="H88" i="3"/>
  <c r="J88" i="3"/>
  <c r="K88" i="3" s="1"/>
  <c r="L88" i="3" s="1"/>
  <c r="M88" i="3"/>
  <c r="N88" i="3"/>
  <c r="O88" i="3" s="1"/>
  <c r="R88" i="3"/>
  <c r="W88" i="3"/>
  <c r="X88" i="3"/>
  <c r="Y88" i="3"/>
  <c r="Z88" i="3"/>
  <c r="AA88" i="3" s="1"/>
  <c r="AB88" i="3"/>
  <c r="AC88" i="3" s="1"/>
  <c r="AE88" i="3"/>
  <c r="AF88" i="3"/>
  <c r="AH88" i="3"/>
  <c r="AI88" i="3"/>
  <c r="AK88" i="3"/>
  <c r="AL88" i="3" s="1"/>
  <c r="AM88" i="3" s="1"/>
  <c r="W112" i="5" s="1"/>
  <c r="AN88" i="3"/>
  <c r="AO88" i="3" s="1"/>
  <c r="AP88" i="3" s="1"/>
  <c r="X112" i="5" s="1"/>
  <c r="D89" i="3"/>
  <c r="E89" i="3"/>
  <c r="G89" i="3"/>
  <c r="H89" i="3"/>
  <c r="J89" i="3"/>
  <c r="K89" i="3" s="1"/>
  <c r="L89" i="3" s="1"/>
  <c r="M89" i="3"/>
  <c r="N89" i="3"/>
  <c r="O89" i="3" s="1"/>
  <c r="R89" i="3"/>
  <c r="W89" i="3"/>
  <c r="X89" i="3"/>
  <c r="Y89" i="3"/>
  <c r="Z89" i="3"/>
  <c r="AA89" i="3" s="1"/>
  <c r="AB89" i="3"/>
  <c r="AC89" i="3" s="1"/>
  <c r="AE89" i="3"/>
  <c r="AF89" i="3"/>
  <c r="AH89" i="3"/>
  <c r="AI89" i="3"/>
  <c r="AK89" i="3"/>
  <c r="AL89" i="3" s="1"/>
  <c r="AM89" i="3" s="1"/>
  <c r="W113" i="5" s="1"/>
  <c r="AN89" i="3"/>
  <c r="AO89" i="3" s="1"/>
  <c r="AP89" i="3" s="1"/>
  <c r="X113" i="5" s="1"/>
  <c r="D90" i="3"/>
  <c r="E90" i="3"/>
  <c r="G90" i="3"/>
  <c r="H90" i="3"/>
  <c r="J90" i="3"/>
  <c r="K90" i="3" s="1"/>
  <c r="L90" i="3" s="1"/>
  <c r="M90" i="3"/>
  <c r="N90" i="3"/>
  <c r="O90" i="3" s="1"/>
  <c r="R90" i="3"/>
  <c r="S90" i="3" s="1"/>
  <c r="W90" i="3"/>
  <c r="X90" i="3"/>
  <c r="Y90" i="3"/>
  <c r="Z90" i="3"/>
  <c r="AA90" i="3" s="1"/>
  <c r="AB90" i="3"/>
  <c r="AC90" i="3" s="1"/>
  <c r="AE90" i="3"/>
  <c r="AF90" i="3"/>
  <c r="AH90" i="3"/>
  <c r="AI90" i="3"/>
  <c r="AK90" i="3"/>
  <c r="AL90" i="3" s="1"/>
  <c r="AM90" i="3" s="1"/>
  <c r="W114" i="5" s="1"/>
  <c r="AN90" i="3"/>
  <c r="AO90" i="3" s="1"/>
  <c r="AP90" i="3" s="1"/>
  <c r="X114" i="5" s="1"/>
  <c r="D91" i="3"/>
  <c r="E91" i="3"/>
  <c r="G91" i="3"/>
  <c r="H91" i="3"/>
  <c r="J91" i="3"/>
  <c r="K91" i="3" s="1"/>
  <c r="L91" i="3" s="1"/>
  <c r="M91" i="3"/>
  <c r="N91" i="3"/>
  <c r="O91" i="3" s="1"/>
  <c r="R91" i="3"/>
  <c r="W91" i="3"/>
  <c r="X91" i="3"/>
  <c r="Y91" i="3"/>
  <c r="Z91" i="3"/>
  <c r="AA91" i="3" s="1"/>
  <c r="AB91" i="3"/>
  <c r="AC91" i="3" s="1"/>
  <c r="AE91" i="3"/>
  <c r="AF91" i="3"/>
  <c r="AH91" i="3"/>
  <c r="AI91" i="3"/>
  <c r="AK91" i="3"/>
  <c r="AL91" i="3" s="1"/>
  <c r="AM91" i="3" s="1"/>
  <c r="W115" i="5" s="1"/>
  <c r="AN91" i="3"/>
  <c r="AO91" i="3" s="1"/>
  <c r="AP91" i="3" s="1"/>
  <c r="X115" i="5" s="1"/>
  <c r="D92" i="3"/>
  <c r="E92" i="3"/>
  <c r="G92" i="3"/>
  <c r="H92" i="3"/>
  <c r="J92" i="3"/>
  <c r="K92" i="3" s="1"/>
  <c r="L92" i="3" s="1"/>
  <c r="M92" i="3"/>
  <c r="N92" i="3"/>
  <c r="O92" i="3" s="1"/>
  <c r="R92" i="3"/>
  <c r="W92" i="3"/>
  <c r="X92" i="3"/>
  <c r="Y92" i="3"/>
  <c r="Z92" i="3"/>
  <c r="AA92" i="3" s="1"/>
  <c r="AB92" i="3"/>
  <c r="AC92" i="3" s="1"/>
  <c r="AE92" i="3"/>
  <c r="AF92" i="3"/>
  <c r="AH92" i="3"/>
  <c r="AI92" i="3"/>
  <c r="AK92" i="3"/>
  <c r="AL92" i="3" s="1"/>
  <c r="AM92" i="3" s="1"/>
  <c r="W116" i="5" s="1"/>
  <c r="AN92" i="3"/>
  <c r="AO92" i="3" s="1"/>
  <c r="AP92" i="3" s="1"/>
  <c r="X116" i="5" s="1"/>
  <c r="D93" i="3"/>
  <c r="E93" i="3"/>
  <c r="G93" i="3"/>
  <c r="H93" i="3"/>
  <c r="J93" i="3"/>
  <c r="K93" i="3" s="1"/>
  <c r="L93" i="3" s="1"/>
  <c r="M93" i="3"/>
  <c r="N93" i="3"/>
  <c r="O93" i="3" s="1"/>
  <c r="R93" i="3"/>
  <c r="T93" i="3" s="1"/>
  <c r="U93" i="3" s="1"/>
  <c r="W93" i="3"/>
  <c r="X93" i="3"/>
  <c r="Y93" i="3"/>
  <c r="Z93" i="3"/>
  <c r="AA93" i="3" s="1"/>
  <c r="AB93" i="3"/>
  <c r="AC93" i="3" s="1"/>
  <c r="AE93" i="3"/>
  <c r="AF93" i="3"/>
  <c r="AH93" i="3"/>
  <c r="AI93" i="3"/>
  <c r="AK93" i="3"/>
  <c r="AL93" i="3" s="1"/>
  <c r="AM93" i="3" s="1"/>
  <c r="W117" i="5" s="1"/>
  <c r="AN93" i="3"/>
  <c r="AO93" i="3" s="1"/>
  <c r="AP93" i="3" s="1"/>
  <c r="X117" i="5" s="1"/>
  <c r="D94" i="3"/>
  <c r="E94" i="3"/>
  <c r="G94" i="3"/>
  <c r="H94" i="3"/>
  <c r="J94" i="3"/>
  <c r="K94" i="3" s="1"/>
  <c r="L94" i="3" s="1"/>
  <c r="M94" i="3"/>
  <c r="N94" i="3"/>
  <c r="O94" i="3" s="1"/>
  <c r="R94" i="3"/>
  <c r="S94" i="3" s="1"/>
  <c r="W94" i="3"/>
  <c r="X94" i="3"/>
  <c r="Y94" i="3"/>
  <c r="Z94" i="3"/>
  <c r="AA94" i="3" s="1"/>
  <c r="AB94" i="3"/>
  <c r="AC94" i="3" s="1"/>
  <c r="AE94" i="3"/>
  <c r="AF94" i="3"/>
  <c r="AH94" i="3"/>
  <c r="AI94" i="3"/>
  <c r="AK94" i="3"/>
  <c r="AL94" i="3" s="1"/>
  <c r="AM94" i="3" s="1"/>
  <c r="W118" i="5" s="1"/>
  <c r="AN94" i="3"/>
  <c r="AO94" i="3" s="1"/>
  <c r="AP94" i="3" s="1"/>
  <c r="X118" i="5" s="1"/>
  <c r="D95" i="3"/>
  <c r="E95" i="3"/>
  <c r="G95" i="3"/>
  <c r="H95" i="3"/>
  <c r="J95" i="3"/>
  <c r="K95" i="3" s="1"/>
  <c r="L95" i="3" s="1"/>
  <c r="M95" i="3"/>
  <c r="N95" i="3"/>
  <c r="O95" i="3" s="1"/>
  <c r="R95" i="3"/>
  <c r="W95" i="3"/>
  <c r="X95" i="3"/>
  <c r="Y95" i="3"/>
  <c r="Z95" i="3"/>
  <c r="AA95" i="3" s="1"/>
  <c r="AB95" i="3"/>
  <c r="AC95" i="3" s="1"/>
  <c r="AE95" i="3"/>
  <c r="AF95" i="3"/>
  <c r="AH95" i="3"/>
  <c r="AI95" i="3"/>
  <c r="AK95" i="3"/>
  <c r="AL95" i="3" s="1"/>
  <c r="AM95" i="3" s="1"/>
  <c r="W119" i="5" s="1"/>
  <c r="AN95" i="3"/>
  <c r="AO95" i="3" s="1"/>
  <c r="AP95" i="3" s="1"/>
  <c r="X119" i="5" s="1"/>
  <c r="D96" i="3"/>
  <c r="E96" i="3"/>
  <c r="G96" i="3"/>
  <c r="H96" i="3"/>
  <c r="J96" i="3"/>
  <c r="K96" i="3" s="1"/>
  <c r="L96" i="3" s="1"/>
  <c r="M96" i="3"/>
  <c r="N96" i="3"/>
  <c r="O96" i="3" s="1"/>
  <c r="R96" i="3"/>
  <c r="S96" i="3" s="1"/>
  <c r="W96" i="3"/>
  <c r="X96" i="3"/>
  <c r="Y96" i="3"/>
  <c r="Z96" i="3"/>
  <c r="AA96" i="3" s="1"/>
  <c r="AB96" i="3"/>
  <c r="AC96" i="3" s="1"/>
  <c r="AE96" i="3"/>
  <c r="AF96" i="3"/>
  <c r="AH96" i="3"/>
  <c r="AI96" i="3"/>
  <c r="AK96" i="3"/>
  <c r="AL96" i="3" s="1"/>
  <c r="AM96" i="3" s="1"/>
  <c r="W120" i="5" s="1"/>
  <c r="AN96" i="3"/>
  <c r="AO96" i="3" s="1"/>
  <c r="AP96" i="3" s="1"/>
  <c r="X120" i="5" s="1"/>
  <c r="D97" i="3"/>
  <c r="E97" i="3"/>
  <c r="G97" i="3"/>
  <c r="H97" i="3"/>
  <c r="J97" i="3"/>
  <c r="K97" i="3" s="1"/>
  <c r="L97" i="3" s="1"/>
  <c r="M97" i="3"/>
  <c r="N97" i="3"/>
  <c r="O97" i="3" s="1"/>
  <c r="R97" i="3"/>
  <c r="W97" i="3"/>
  <c r="X97" i="3"/>
  <c r="Y97" i="3"/>
  <c r="Z97" i="3"/>
  <c r="AA97" i="3" s="1"/>
  <c r="AB97" i="3"/>
  <c r="AC97" i="3" s="1"/>
  <c r="AE97" i="3"/>
  <c r="AF97" i="3"/>
  <c r="AH97" i="3"/>
  <c r="AI97" i="3"/>
  <c r="AK97" i="3"/>
  <c r="AL97" i="3" s="1"/>
  <c r="AM97" i="3" s="1"/>
  <c r="W121" i="5" s="1"/>
  <c r="AN97" i="3"/>
  <c r="AO97" i="3" s="1"/>
  <c r="AP97" i="3" s="1"/>
  <c r="X121" i="5" s="1"/>
  <c r="D98" i="3"/>
  <c r="E98" i="3"/>
  <c r="G98" i="3"/>
  <c r="H98" i="3"/>
  <c r="J98" i="3"/>
  <c r="K98" i="3" s="1"/>
  <c r="L98" i="3" s="1"/>
  <c r="M98" i="3"/>
  <c r="N98" i="3"/>
  <c r="O98" i="3" s="1"/>
  <c r="R98" i="3"/>
  <c r="T98" i="3" s="1"/>
  <c r="U98" i="3" s="1"/>
  <c r="W98" i="3"/>
  <c r="X98" i="3"/>
  <c r="Y98" i="3"/>
  <c r="Z98" i="3"/>
  <c r="AA98" i="3" s="1"/>
  <c r="AB98" i="3"/>
  <c r="AC98" i="3" s="1"/>
  <c r="AE98" i="3"/>
  <c r="AF98" i="3"/>
  <c r="AH98" i="3"/>
  <c r="AI98" i="3"/>
  <c r="AK98" i="3"/>
  <c r="AL98" i="3" s="1"/>
  <c r="AM98" i="3" s="1"/>
  <c r="W122" i="5" s="1"/>
  <c r="AN98" i="3"/>
  <c r="AO98" i="3" s="1"/>
  <c r="AP98" i="3" s="1"/>
  <c r="X122" i="5" s="1"/>
  <c r="D99" i="3"/>
  <c r="E99" i="3"/>
  <c r="G99" i="3"/>
  <c r="H99" i="3"/>
  <c r="J99" i="3"/>
  <c r="K99" i="3" s="1"/>
  <c r="L99" i="3" s="1"/>
  <c r="M99" i="3"/>
  <c r="N99" i="3"/>
  <c r="O99" i="3" s="1"/>
  <c r="R99" i="3"/>
  <c r="S99" i="3" s="1"/>
  <c r="W99" i="3"/>
  <c r="X99" i="3"/>
  <c r="Y99" i="3"/>
  <c r="Z99" i="3"/>
  <c r="AA99" i="3" s="1"/>
  <c r="AB99" i="3"/>
  <c r="AC99" i="3" s="1"/>
  <c r="AE99" i="3"/>
  <c r="AF99" i="3"/>
  <c r="AH99" i="3"/>
  <c r="AI99" i="3"/>
  <c r="AK99" i="3"/>
  <c r="AL99" i="3" s="1"/>
  <c r="AM99" i="3" s="1"/>
  <c r="W123" i="5" s="1"/>
  <c r="AN99" i="3"/>
  <c r="AO99" i="3" s="1"/>
  <c r="AP99" i="3" s="1"/>
  <c r="X123" i="5" s="1"/>
  <c r="D100" i="3"/>
  <c r="E100" i="3"/>
  <c r="G100" i="3"/>
  <c r="H100" i="3"/>
  <c r="J100" i="3"/>
  <c r="K100" i="3" s="1"/>
  <c r="L100" i="3" s="1"/>
  <c r="M100" i="3"/>
  <c r="N100" i="3"/>
  <c r="O100" i="3" s="1"/>
  <c r="R100" i="3"/>
  <c r="W100" i="3"/>
  <c r="X100" i="3"/>
  <c r="Y100" i="3"/>
  <c r="Z100" i="3"/>
  <c r="AA100" i="3" s="1"/>
  <c r="AB100" i="3"/>
  <c r="AC100" i="3" s="1"/>
  <c r="AE100" i="3"/>
  <c r="AF100" i="3"/>
  <c r="AH100" i="3"/>
  <c r="AI100" i="3"/>
  <c r="AK100" i="3"/>
  <c r="AL100" i="3" s="1"/>
  <c r="AM100" i="3" s="1"/>
  <c r="W124" i="5" s="1"/>
  <c r="AN100" i="3"/>
  <c r="AO100" i="3" s="1"/>
  <c r="AP100" i="3" s="1"/>
  <c r="X124" i="5" s="1"/>
  <c r="D101" i="3"/>
  <c r="E101" i="3"/>
  <c r="G101" i="3"/>
  <c r="H101" i="3"/>
  <c r="J101" i="3"/>
  <c r="K101" i="3" s="1"/>
  <c r="L101" i="3" s="1"/>
  <c r="M101" i="3"/>
  <c r="N101" i="3"/>
  <c r="O101" i="3" s="1"/>
  <c r="R101" i="3"/>
  <c r="W101" i="3"/>
  <c r="X101" i="3"/>
  <c r="Y101" i="3"/>
  <c r="Z101" i="3"/>
  <c r="AA101" i="3" s="1"/>
  <c r="AB101" i="3"/>
  <c r="AC101" i="3" s="1"/>
  <c r="AE101" i="3"/>
  <c r="AF101" i="3"/>
  <c r="AH101" i="3"/>
  <c r="AI101" i="3"/>
  <c r="AK101" i="3"/>
  <c r="AL101" i="3" s="1"/>
  <c r="AM101" i="3" s="1"/>
  <c r="W125" i="5" s="1"/>
  <c r="AN101" i="3"/>
  <c r="AO101" i="3" s="1"/>
  <c r="AP101" i="3" s="1"/>
  <c r="X125" i="5" s="1"/>
  <c r="D102" i="3"/>
  <c r="E102" i="3"/>
  <c r="G102" i="3"/>
  <c r="H102" i="3"/>
  <c r="J102" i="3"/>
  <c r="K102" i="3" s="1"/>
  <c r="L102" i="3" s="1"/>
  <c r="M102" i="3"/>
  <c r="N102" i="3"/>
  <c r="O102" i="3" s="1"/>
  <c r="R102" i="3"/>
  <c r="T102" i="3" s="1"/>
  <c r="U102" i="3" s="1"/>
  <c r="W102" i="3"/>
  <c r="X102" i="3"/>
  <c r="Y102" i="3"/>
  <c r="Z102" i="3"/>
  <c r="AA102" i="3" s="1"/>
  <c r="AB102" i="3"/>
  <c r="AC102" i="3" s="1"/>
  <c r="AE102" i="3"/>
  <c r="AF102" i="3"/>
  <c r="AH102" i="3"/>
  <c r="AI102" i="3"/>
  <c r="AK102" i="3"/>
  <c r="AL102" i="3" s="1"/>
  <c r="AM102" i="3" s="1"/>
  <c r="W126" i="5" s="1"/>
  <c r="AN102" i="3"/>
  <c r="AO102" i="3" s="1"/>
  <c r="AP102" i="3" s="1"/>
  <c r="X126" i="5" s="1"/>
  <c r="D103" i="3"/>
  <c r="E103" i="3"/>
  <c r="G103" i="3"/>
  <c r="H103" i="3"/>
  <c r="J103" i="3"/>
  <c r="K103" i="3" s="1"/>
  <c r="L103" i="3" s="1"/>
  <c r="M103" i="3"/>
  <c r="N103" i="3"/>
  <c r="O103" i="3" s="1"/>
  <c r="R103" i="3"/>
  <c r="W103" i="3"/>
  <c r="X103" i="3"/>
  <c r="Y103" i="3"/>
  <c r="Z103" i="3"/>
  <c r="AA103" i="3" s="1"/>
  <c r="AB103" i="3"/>
  <c r="AC103" i="3" s="1"/>
  <c r="AE103" i="3"/>
  <c r="AF103" i="3"/>
  <c r="AH103" i="3"/>
  <c r="AI103" i="3"/>
  <c r="AK103" i="3"/>
  <c r="AL103" i="3" s="1"/>
  <c r="AM103" i="3" s="1"/>
  <c r="W127" i="5" s="1"/>
  <c r="AN103" i="3"/>
  <c r="AO103" i="3" s="1"/>
  <c r="AP103" i="3" s="1"/>
  <c r="X127" i="5" s="1"/>
  <c r="D104" i="3"/>
  <c r="E104" i="3"/>
  <c r="G104" i="3"/>
  <c r="H104" i="3"/>
  <c r="J104" i="3"/>
  <c r="K104" i="3" s="1"/>
  <c r="L104" i="3" s="1"/>
  <c r="M104" i="3"/>
  <c r="N104" i="3"/>
  <c r="O104" i="3" s="1"/>
  <c r="R104" i="3"/>
  <c r="W104" i="3"/>
  <c r="X104" i="3"/>
  <c r="Y104" i="3"/>
  <c r="Z104" i="3"/>
  <c r="AA104" i="3" s="1"/>
  <c r="AB104" i="3"/>
  <c r="AC104" i="3" s="1"/>
  <c r="AE104" i="3"/>
  <c r="AF104" i="3"/>
  <c r="AH104" i="3"/>
  <c r="AI104" i="3"/>
  <c r="AK104" i="3"/>
  <c r="AL104" i="3" s="1"/>
  <c r="AM104" i="3" s="1"/>
  <c r="W128" i="5" s="1"/>
  <c r="AN104" i="3"/>
  <c r="AO104" i="3" s="1"/>
  <c r="AP104" i="3" s="1"/>
  <c r="X128" i="5" s="1"/>
  <c r="D105" i="3"/>
  <c r="E105" i="3"/>
  <c r="G105" i="3"/>
  <c r="H105" i="3"/>
  <c r="J105" i="3"/>
  <c r="K105" i="3" s="1"/>
  <c r="L105" i="3" s="1"/>
  <c r="M105" i="3"/>
  <c r="N105" i="3"/>
  <c r="O105" i="3" s="1"/>
  <c r="R105" i="3"/>
  <c r="S105" i="3" s="1"/>
  <c r="W105" i="3"/>
  <c r="X105" i="3"/>
  <c r="Y105" i="3"/>
  <c r="Z105" i="3"/>
  <c r="AA105" i="3" s="1"/>
  <c r="AB105" i="3"/>
  <c r="AC105" i="3" s="1"/>
  <c r="AE105" i="3"/>
  <c r="AF105" i="3"/>
  <c r="AH105" i="3"/>
  <c r="AI105" i="3"/>
  <c r="AK105" i="3"/>
  <c r="AL105" i="3" s="1"/>
  <c r="AM105" i="3" s="1"/>
  <c r="W129" i="5" s="1"/>
  <c r="AN105" i="3"/>
  <c r="AO105" i="3" s="1"/>
  <c r="AP105" i="3" s="1"/>
  <c r="X129" i="5" s="1"/>
  <c r="D106" i="3"/>
  <c r="E106" i="3"/>
  <c r="G106" i="3"/>
  <c r="H106" i="3"/>
  <c r="J106" i="3"/>
  <c r="K106" i="3" s="1"/>
  <c r="L106" i="3" s="1"/>
  <c r="M106" i="3"/>
  <c r="N106" i="3"/>
  <c r="O106" i="3" s="1"/>
  <c r="R106" i="3"/>
  <c r="S106" i="3" s="1"/>
  <c r="W106" i="3"/>
  <c r="X106" i="3"/>
  <c r="Y106" i="3"/>
  <c r="Z106" i="3"/>
  <c r="AA106" i="3" s="1"/>
  <c r="AB106" i="3"/>
  <c r="AC106" i="3" s="1"/>
  <c r="AE106" i="3"/>
  <c r="AF106" i="3"/>
  <c r="AH106" i="3"/>
  <c r="AI106" i="3"/>
  <c r="AK106" i="3"/>
  <c r="AL106" i="3" s="1"/>
  <c r="AM106" i="3" s="1"/>
  <c r="W130" i="5" s="1"/>
  <c r="AN106" i="3"/>
  <c r="AO106" i="3" s="1"/>
  <c r="AP106" i="3" s="1"/>
  <c r="D107" i="3"/>
  <c r="E107" i="3"/>
  <c r="G107" i="3"/>
  <c r="H107" i="3"/>
  <c r="J107" i="3"/>
  <c r="K107" i="3" s="1"/>
  <c r="L107" i="3" s="1"/>
  <c r="M107" i="3"/>
  <c r="N107" i="3"/>
  <c r="O107" i="3" s="1"/>
  <c r="R107" i="3"/>
  <c r="S107" i="3" s="1"/>
  <c r="W107" i="3"/>
  <c r="X107" i="3"/>
  <c r="Y107" i="3"/>
  <c r="Z107" i="3"/>
  <c r="AA107" i="3" s="1"/>
  <c r="AB107" i="3"/>
  <c r="AC107" i="3" s="1"/>
  <c r="AE107" i="3"/>
  <c r="AF107" i="3"/>
  <c r="AH107" i="3"/>
  <c r="AI107" i="3"/>
  <c r="AK107" i="3"/>
  <c r="AL107" i="3" s="1"/>
  <c r="AM107" i="3" s="1"/>
  <c r="W131" i="5" s="1"/>
  <c r="AN107" i="3"/>
  <c r="AO107" i="3" s="1"/>
  <c r="AP107" i="3" s="1"/>
  <c r="X131" i="5" s="1"/>
  <c r="D108" i="3"/>
  <c r="E108" i="3"/>
  <c r="G108" i="3"/>
  <c r="H108" i="3"/>
  <c r="J108" i="3"/>
  <c r="K108" i="3" s="1"/>
  <c r="L108" i="3" s="1"/>
  <c r="M108" i="3"/>
  <c r="N108" i="3"/>
  <c r="O108" i="3" s="1"/>
  <c r="R108" i="3"/>
  <c r="T108" i="3" s="1"/>
  <c r="U108" i="3" s="1"/>
  <c r="W108" i="3"/>
  <c r="X108" i="3"/>
  <c r="Y108" i="3"/>
  <c r="Z108" i="3"/>
  <c r="AA108" i="3" s="1"/>
  <c r="AB108" i="3"/>
  <c r="AC108" i="3" s="1"/>
  <c r="AE108" i="3"/>
  <c r="AF108" i="3"/>
  <c r="AH108" i="3"/>
  <c r="AI108" i="3"/>
  <c r="AK108" i="3"/>
  <c r="AL108" i="3" s="1"/>
  <c r="AM108" i="3" s="1"/>
  <c r="W132" i="5" s="1"/>
  <c r="AN108" i="3"/>
  <c r="AO108" i="3" s="1"/>
  <c r="AP108" i="3" s="1"/>
  <c r="X132" i="5" s="1"/>
  <c r="D109" i="3"/>
  <c r="E109" i="3"/>
  <c r="G109" i="3"/>
  <c r="H109" i="3"/>
  <c r="J109" i="3"/>
  <c r="K109" i="3" s="1"/>
  <c r="L109" i="3" s="1"/>
  <c r="M109" i="3"/>
  <c r="N109" i="3"/>
  <c r="O109" i="3" s="1"/>
  <c r="R109" i="3"/>
  <c r="T109" i="3" s="1"/>
  <c r="U109" i="3" s="1"/>
  <c r="W109" i="3"/>
  <c r="X109" i="3"/>
  <c r="Y109" i="3"/>
  <c r="Z109" i="3"/>
  <c r="AA109" i="3" s="1"/>
  <c r="AB109" i="3"/>
  <c r="AC109" i="3" s="1"/>
  <c r="AE109" i="3"/>
  <c r="AF109" i="3"/>
  <c r="AH109" i="3"/>
  <c r="AI109" i="3"/>
  <c r="AK109" i="3"/>
  <c r="AL109" i="3" s="1"/>
  <c r="AM109" i="3" s="1"/>
  <c r="W133" i="5" s="1"/>
  <c r="AN109" i="3"/>
  <c r="AO109" i="3" s="1"/>
  <c r="AP109" i="3" s="1"/>
  <c r="X133" i="5" s="1"/>
  <c r="D110" i="3"/>
  <c r="E110" i="3"/>
  <c r="G110" i="3"/>
  <c r="H110" i="3"/>
  <c r="J110" i="3"/>
  <c r="K110" i="3" s="1"/>
  <c r="L110" i="3" s="1"/>
  <c r="M110" i="3"/>
  <c r="N110" i="3"/>
  <c r="O110" i="3" s="1"/>
  <c r="R110" i="3"/>
  <c r="T110" i="3" s="1"/>
  <c r="U110" i="3" s="1"/>
  <c r="W110" i="3"/>
  <c r="X110" i="3"/>
  <c r="Y110" i="3"/>
  <c r="Z110" i="3"/>
  <c r="AA110" i="3" s="1"/>
  <c r="AB110" i="3"/>
  <c r="AC110" i="3" s="1"/>
  <c r="AE110" i="3"/>
  <c r="AF110" i="3"/>
  <c r="AH110" i="3"/>
  <c r="AI110" i="3"/>
  <c r="AK110" i="3"/>
  <c r="AL110" i="3" s="1"/>
  <c r="AM110" i="3" s="1"/>
  <c r="W134" i="5" s="1"/>
  <c r="AN110" i="3"/>
  <c r="AO110" i="3" s="1"/>
  <c r="AP110" i="3" s="1"/>
  <c r="X134" i="5" s="1"/>
  <c r="D111" i="3"/>
  <c r="E111" i="3"/>
  <c r="G111" i="3"/>
  <c r="H111" i="3"/>
  <c r="J111" i="3"/>
  <c r="K111" i="3" s="1"/>
  <c r="L111" i="3" s="1"/>
  <c r="M111" i="3"/>
  <c r="N111" i="3"/>
  <c r="O111" i="3" s="1"/>
  <c r="R111" i="3"/>
  <c r="S111" i="3" s="1"/>
  <c r="W111" i="3"/>
  <c r="X111" i="3"/>
  <c r="Y111" i="3"/>
  <c r="Z111" i="3"/>
  <c r="AA111" i="3" s="1"/>
  <c r="AB111" i="3"/>
  <c r="AC111" i="3" s="1"/>
  <c r="AE111" i="3"/>
  <c r="AF111" i="3"/>
  <c r="AH111" i="3"/>
  <c r="AI111" i="3"/>
  <c r="AK111" i="3"/>
  <c r="AL111" i="3" s="1"/>
  <c r="AM111" i="3" s="1"/>
  <c r="W135" i="5" s="1"/>
  <c r="AN111" i="3"/>
  <c r="AO111" i="3" s="1"/>
  <c r="AP111" i="3" s="1"/>
  <c r="X135" i="5" s="1"/>
  <c r="D112" i="3"/>
  <c r="E112" i="3"/>
  <c r="G112" i="3"/>
  <c r="H112" i="3"/>
  <c r="J112" i="3"/>
  <c r="K112" i="3" s="1"/>
  <c r="L112" i="3" s="1"/>
  <c r="M112" i="3"/>
  <c r="N112" i="3"/>
  <c r="O112" i="3" s="1"/>
  <c r="R112" i="3"/>
  <c r="W112" i="3"/>
  <c r="X112" i="3"/>
  <c r="Y112" i="3"/>
  <c r="Z112" i="3"/>
  <c r="AA112" i="3" s="1"/>
  <c r="AB112" i="3"/>
  <c r="AC112" i="3" s="1"/>
  <c r="AE112" i="3"/>
  <c r="AF112" i="3"/>
  <c r="AH112" i="3"/>
  <c r="AI112" i="3"/>
  <c r="AK112" i="3"/>
  <c r="AL112" i="3" s="1"/>
  <c r="AM112" i="3" s="1"/>
  <c r="W136" i="5" s="1"/>
  <c r="AN112" i="3"/>
  <c r="AO112" i="3" s="1"/>
  <c r="AP112" i="3" s="1"/>
  <c r="X136" i="5" s="1"/>
  <c r="D113" i="3"/>
  <c r="E113" i="3"/>
  <c r="G113" i="3"/>
  <c r="H113" i="3"/>
  <c r="J113" i="3"/>
  <c r="K113" i="3" s="1"/>
  <c r="L113" i="3" s="1"/>
  <c r="M113" i="3"/>
  <c r="N113" i="3"/>
  <c r="O113" i="3" s="1"/>
  <c r="R113" i="3"/>
  <c r="S113" i="3" s="1"/>
  <c r="W113" i="3"/>
  <c r="X113" i="3"/>
  <c r="Y113" i="3"/>
  <c r="Z113" i="3"/>
  <c r="AA113" i="3" s="1"/>
  <c r="AB113" i="3"/>
  <c r="AC113" i="3" s="1"/>
  <c r="AE113" i="3"/>
  <c r="AF113" i="3"/>
  <c r="AH113" i="3"/>
  <c r="AI113" i="3"/>
  <c r="AK113" i="3"/>
  <c r="AL113" i="3" s="1"/>
  <c r="AM113" i="3" s="1"/>
  <c r="W137" i="5" s="1"/>
  <c r="AN113" i="3"/>
  <c r="AO113" i="3" s="1"/>
  <c r="AP113" i="3" s="1"/>
  <c r="X137" i="5" s="1"/>
  <c r="D114" i="3"/>
  <c r="E114" i="3"/>
  <c r="G114" i="3"/>
  <c r="H114" i="3"/>
  <c r="J114" i="3"/>
  <c r="K114" i="3" s="1"/>
  <c r="L114" i="3" s="1"/>
  <c r="M114" i="3"/>
  <c r="N114" i="3"/>
  <c r="O114" i="3" s="1"/>
  <c r="R114" i="3"/>
  <c r="W114" i="3"/>
  <c r="X114" i="3"/>
  <c r="Y114" i="3"/>
  <c r="Z114" i="3"/>
  <c r="AA114" i="3" s="1"/>
  <c r="AB114" i="3"/>
  <c r="AC114" i="3" s="1"/>
  <c r="AE114" i="3"/>
  <c r="AF114" i="3"/>
  <c r="AH114" i="3"/>
  <c r="AI114" i="3"/>
  <c r="AK114" i="3"/>
  <c r="AL114" i="3" s="1"/>
  <c r="AM114" i="3" s="1"/>
  <c r="AN114" i="3"/>
  <c r="AO114" i="3" s="1"/>
  <c r="AP114" i="3" s="1"/>
  <c r="X138" i="5" s="1"/>
  <c r="D115" i="3"/>
  <c r="E115" i="3"/>
  <c r="G115" i="3"/>
  <c r="H115" i="3"/>
  <c r="J115" i="3"/>
  <c r="K115" i="3" s="1"/>
  <c r="L115" i="3" s="1"/>
  <c r="M115" i="3"/>
  <c r="N115" i="3"/>
  <c r="O115" i="3" s="1"/>
  <c r="R115" i="3"/>
  <c r="W115" i="3"/>
  <c r="X115" i="3"/>
  <c r="Y115" i="3"/>
  <c r="Z115" i="3"/>
  <c r="AA115" i="3" s="1"/>
  <c r="AE115" i="3"/>
  <c r="AF115" i="3"/>
  <c r="AH115" i="3"/>
  <c r="AI115" i="3"/>
  <c r="AK115" i="3"/>
  <c r="AL115" i="3" s="1"/>
  <c r="AM115" i="3" s="1"/>
  <c r="W27" i="5" s="1"/>
  <c r="AN115" i="3"/>
  <c r="AO115" i="3" s="1"/>
  <c r="AP115" i="3" s="1"/>
  <c r="X27" i="5" s="1"/>
  <c r="D116" i="3"/>
  <c r="E116" i="3"/>
  <c r="G116" i="3"/>
  <c r="H116" i="3"/>
  <c r="J116" i="3"/>
  <c r="K116" i="3" s="1"/>
  <c r="L116" i="3" s="1"/>
  <c r="M116" i="3"/>
  <c r="N116" i="3"/>
  <c r="O116" i="3" s="1"/>
  <c r="R116" i="3"/>
  <c r="W116" i="3"/>
  <c r="X116" i="3"/>
  <c r="Y116" i="3"/>
  <c r="Z116" i="3"/>
  <c r="AA116" i="3" s="1"/>
  <c r="AB116" i="3"/>
  <c r="AC116" i="3" s="1"/>
  <c r="AE116" i="3"/>
  <c r="AF116" i="3"/>
  <c r="AH116" i="3"/>
  <c r="AI116" i="3"/>
  <c r="AK116" i="3"/>
  <c r="AL116" i="3" s="1"/>
  <c r="AM116" i="3" s="1"/>
  <c r="W28" i="5" s="1"/>
  <c r="AN116" i="3"/>
  <c r="AO116" i="3" s="1"/>
  <c r="AP116" i="3" s="1"/>
  <c r="X28" i="5" s="1"/>
  <c r="D117" i="3"/>
  <c r="E117" i="3"/>
  <c r="G117" i="3"/>
  <c r="H117" i="3"/>
  <c r="J117" i="3"/>
  <c r="K117" i="3" s="1"/>
  <c r="L117" i="3" s="1"/>
  <c r="M117" i="3"/>
  <c r="N117" i="3"/>
  <c r="O117" i="3" s="1"/>
  <c r="R117" i="3"/>
  <c r="T117" i="3" s="1"/>
  <c r="U117" i="3" s="1"/>
  <c r="W117" i="3"/>
  <c r="X117" i="3"/>
  <c r="Y117" i="3"/>
  <c r="Z117" i="3"/>
  <c r="AA117" i="3" s="1"/>
  <c r="AB117" i="3"/>
  <c r="AC117" i="3" s="1"/>
  <c r="AE117" i="3"/>
  <c r="AF117" i="3"/>
  <c r="AH117" i="3"/>
  <c r="AI117" i="3"/>
  <c r="AK117" i="3"/>
  <c r="AL117" i="3" s="1"/>
  <c r="AM117" i="3" s="1"/>
  <c r="W29" i="5" s="1"/>
  <c r="AN117" i="3"/>
  <c r="AO117" i="3" s="1"/>
  <c r="AP117" i="3" s="1"/>
  <c r="X29" i="5" s="1"/>
  <c r="D118" i="3"/>
  <c r="E118" i="3"/>
  <c r="G118" i="3"/>
  <c r="H118" i="3"/>
  <c r="J118" i="3"/>
  <c r="K118" i="3" s="1"/>
  <c r="L118" i="3" s="1"/>
  <c r="M118" i="3"/>
  <c r="N118" i="3"/>
  <c r="O118" i="3" s="1"/>
  <c r="R118" i="3"/>
  <c r="T118" i="3" s="1"/>
  <c r="U118" i="3" s="1"/>
  <c r="W118" i="3"/>
  <c r="X118" i="3"/>
  <c r="Y118" i="3"/>
  <c r="Z118" i="3"/>
  <c r="AA118" i="3" s="1"/>
  <c r="AB118" i="3"/>
  <c r="AC118" i="3" s="1"/>
  <c r="AE118" i="3"/>
  <c r="AF118" i="3"/>
  <c r="AH118" i="3"/>
  <c r="AI118" i="3"/>
  <c r="AK118" i="3"/>
  <c r="AL118" i="3" s="1"/>
  <c r="AM118" i="3" s="1"/>
  <c r="W30" i="5" s="1"/>
  <c r="AN118" i="3"/>
  <c r="AO118" i="3" s="1"/>
  <c r="AP118" i="3" s="1"/>
  <c r="X30" i="5" s="1"/>
  <c r="D119" i="3"/>
  <c r="E119" i="3"/>
  <c r="G119" i="3"/>
  <c r="H119" i="3"/>
  <c r="J119" i="3"/>
  <c r="K119" i="3" s="1"/>
  <c r="L119" i="3" s="1"/>
  <c r="M119" i="3"/>
  <c r="N119" i="3"/>
  <c r="O119" i="3" s="1"/>
  <c r="R119" i="3"/>
  <c r="S119" i="3" s="1"/>
  <c r="W119" i="3"/>
  <c r="X119" i="3"/>
  <c r="Y119" i="3"/>
  <c r="Z119" i="3"/>
  <c r="AA119" i="3" s="1"/>
  <c r="AB119" i="3"/>
  <c r="AC119" i="3" s="1"/>
  <c r="AE119" i="3"/>
  <c r="AF119" i="3"/>
  <c r="AH119" i="3"/>
  <c r="AI119" i="3"/>
  <c r="AK119" i="3"/>
  <c r="AL119" i="3" s="1"/>
  <c r="AM119" i="3" s="1"/>
  <c r="W31" i="5" s="1"/>
  <c r="AN119" i="3"/>
  <c r="AO119" i="3" s="1"/>
  <c r="AP119" i="3" s="1"/>
  <c r="X31" i="5" s="1"/>
  <c r="D121" i="4"/>
  <c r="E121" i="4"/>
  <c r="F121" i="4" s="1"/>
  <c r="H121" i="4"/>
  <c r="I121" i="4"/>
  <c r="L121" i="4"/>
  <c r="M121" i="4"/>
  <c r="N121" i="4"/>
  <c r="O121" i="4"/>
  <c r="Q121" i="4"/>
  <c r="R121" i="4"/>
  <c r="T121" i="4"/>
  <c r="U121" i="4"/>
  <c r="V121" i="4"/>
  <c r="W121" i="4"/>
  <c r="D122" i="4"/>
  <c r="E122" i="4"/>
  <c r="F122" i="4" s="1"/>
  <c r="H122" i="4"/>
  <c r="I122" i="4"/>
  <c r="L122" i="4"/>
  <c r="M122" i="4"/>
  <c r="N122" i="4"/>
  <c r="O122" i="4"/>
  <c r="Q122" i="4"/>
  <c r="R122" i="4"/>
  <c r="T122" i="4"/>
  <c r="U122" i="4"/>
  <c r="V122" i="4"/>
  <c r="W122" i="4"/>
  <c r="D123" i="4"/>
  <c r="E123" i="4"/>
  <c r="F123" i="4" s="1"/>
  <c r="H123" i="4"/>
  <c r="I123" i="4"/>
  <c r="L123" i="4"/>
  <c r="M123" i="4"/>
  <c r="N123" i="4"/>
  <c r="O123" i="4"/>
  <c r="Q123" i="4"/>
  <c r="R123" i="4"/>
  <c r="T123" i="4"/>
  <c r="U123" i="4"/>
  <c r="V123" i="4"/>
  <c r="W123" i="4"/>
  <c r="D124" i="4"/>
  <c r="E124" i="4"/>
  <c r="F124" i="4" s="1"/>
  <c r="H124" i="4"/>
  <c r="I124" i="4"/>
  <c r="L124" i="4"/>
  <c r="M124" i="4"/>
  <c r="N124" i="4"/>
  <c r="O124" i="4"/>
  <c r="Q124" i="4"/>
  <c r="R124" i="4"/>
  <c r="T124" i="4"/>
  <c r="U124" i="4"/>
  <c r="V124" i="4"/>
  <c r="W124" i="4"/>
  <c r="D125" i="4"/>
  <c r="E125" i="4"/>
  <c r="F125" i="4" s="1"/>
  <c r="H125" i="4"/>
  <c r="I125" i="4"/>
  <c r="L125" i="4"/>
  <c r="M125" i="4"/>
  <c r="N125" i="4"/>
  <c r="O125" i="4"/>
  <c r="Q125" i="4"/>
  <c r="R125" i="4"/>
  <c r="T125" i="4"/>
  <c r="U125" i="4"/>
  <c r="V125" i="4"/>
  <c r="W125" i="4"/>
  <c r="D126" i="4"/>
  <c r="E126" i="4"/>
  <c r="F126" i="4" s="1"/>
  <c r="H126" i="4"/>
  <c r="I126" i="4"/>
  <c r="L126" i="4"/>
  <c r="M126" i="4"/>
  <c r="N126" i="4"/>
  <c r="O126" i="4"/>
  <c r="Q126" i="4"/>
  <c r="R126" i="4"/>
  <c r="T126" i="4"/>
  <c r="U126" i="4"/>
  <c r="V126" i="4"/>
  <c r="W126" i="4"/>
  <c r="D127" i="4"/>
  <c r="E127" i="4"/>
  <c r="F127" i="4" s="1"/>
  <c r="H127" i="4"/>
  <c r="I127" i="4"/>
  <c r="L127" i="4"/>
  <c r="M127" i="4"/>
  <c r="N127" i="4"/>
  <c r="O127" i="4"/>
  <c r="Q127" i="4"/>
  <c r="R127" i="4"/>
  <c r="T127" i="4"/>
  <c r="U127" i="4"/>
  <c r="V127" i="4"/>
  <c r="W127" i="4"/>
  <c r="D128" i="4"/>
  <c r="E128" i="4"/>
  <c r="F128" i="4" s="1"/>
  <c r="H128" i="4"/>
  <c r="I128" i="4"/>
  <c r="L128" i="4"/>
  <c r="M128" i="4"/>
  <c r="N128" i="4"/>
  <c r="O128" i="4"/>
  <c r="Q128" i="4"/>
  <c r="R128" i="4"/>
  <c r="T128" i="4"/>
  <c r="U128" i="4"/>
  <c r="V128" i="4"/>
  <c r="W128" i="4"/>
  <c r="D129" i="4"/>
  <c r="E129" i="4"/>
  <c r="F129" i="4" s="1"/>
  <c r="H129" i="4"/>
  <c r="I129" i="4"/>
  <c r="L129" i="4"/>
  <c r="M129" i="4"/>
  <c r="N129" i="4"/>
  <c r="O129" i="4"/>
  <c r="Q129" i="4"/>
  <c r="R129" i="4"/>
  <c r="T129" i="4"/>
  <c r="U129" i="4"/>
  <c r="V129" i="4"/>
  <c r="W129" i="4"/>
  <c r="D130" i="4"/>
  <c r="E130" i="4"/>
  <c r="F130" i="4" s="1"/>
  <c r="H130" i="4"/>
  <c r="I130" i="4"/>
  <c r="L130" i="4"/>
  <c r="M130" i="4"/>
  <c r="N130" i="4"/>
  <c r="O130" i="4"/>
  <c r="Q130" i="4"/>
  <c r="R130" i="4"/>
  <c r="T130" i="4"/>
  <c r="U130" i="4"/>
  <c r="V130" i="4"/>
  <c r="W130" i="4"/>
  <c r="D131" i="4"/>
  <c r="E131" i="4"/>
  <c r="F131" i="4" s="1"/>
  <c r="H131" i="4"/>
  <c r="I131" i="4"/>
  <c r="L131" i="4"/>
  <c r="M131" i="4"/>
  <c r="N131" i="4"/>
  <c r="O131" i="4"/>
  <c r="Q131" i="4"/>
  <c r="R131" i="4"/>
  <c r="T131" i="4"/>
  <c r="U131" i="4"/>
  <c r="V131" i="4"/>
  <c r="W131" i="4"/>
  <c r="D132" i="4"/>
  <c r="E132" i="4"/>
  <c r="F132" i="4" s="1"/>
  <c r="H132" i="4"/>
  <c r="I132" i="4"/>
  <c r="L132" i="4"/>
  <c r="M132" i="4"/>
  <c r="N132" i="4"/>
  <c r="O132" i="4"/>
  <c r="Q132" i="4"/>
  <c r="R132" i="4"/>
  <c r="T132" i="4"/>
  <c r="U132" i="4"/>
  <c r="V132" i="4"/>
  <c r="W132" i="4"/>
  <c r="D133" i="4"/>
  <c r="E133" i="4"/>
  <c r="F133" i="4" s="1"/>
  <c r="H133" i="4"/>
  <c r="I133" i="4"/>
  <c r="L133" i="4"/>
  <c r="M133" i="4"/>
  <c r="N133" i="4"/>
  <c r="O133" i="4"/>
  <c r="Q133" i="4"/>
  <c r="R133" i="4"/>
  <c r="T133" i="4"/>
  <c r="U133" i="4"/>
  <c r="V133" i="4"/>
  <c r="W133" i="4"/>
  <c r="D134" i="4"/>
  <c r="E134" i="4"/>
  <c r="F134" i="4" s="1"/>
  <c r="H134" i="4"/>
  <c r="I134" i="4"/>
  <c r="L134" i="4"/>
  <c r="M134" i="4"/>
  <c r="N134" i="4"/>
  <c r="O134" i="4"/>
  <c r="Q134" i="4"/>
  <c r="R134" i="4"/>
  <c r="T134" i="4"/>
  <c r="U134" i="4"/>
  <c r="V134" i="4"/>
  <c r="W134" i="4"/>
  <c r="D135" i="4"/>
  <c r="E135" i="4"/>
  <c r="F135" i="4" s="1"/>
  <c r="H135" i="4"/>
  <c r="I135" i="4"/>
  <c r="L135" i="4"/>
  <c r="M135" i="4"/>
  <c r="N135" i="4"/>
  <c r="O135" i="4"/>
  <c r="Q135" i="4"/>
  <c r="R135" i="4"/>
  <c r="T135" i="4"/>
  <c r="U135" i="4"/>
  <c r="V135" i="4"/>
  <c r="W135" i="4"/>
  <c r="D136" i="4"/>
  <c r="E136" i="4"/>
  <c r="F136" i="4" s="1"/>
  <c r="H136" i="4"/>
  <c r="I136" i="4"/>
  <c r="L136" i="4"/>
  <c r="M136" i="4"/>
  <c r="N136" i="4"/>
  <c r="O136" i="4"/>
  <c r="Q136" i="4"/>
  <c r="R136" i="4"/>
  <c r="T136" i="4"/>
  <c r="U136" i="4"/>
  <c r="V136" i="4"/>
  <c r="W136" i="4"/>
  <c r="D137" i="4"/>
  <c r="E137" i="4"/>
  <c r="F137" i="4" s="1"/>
  <c r="H137" i="4"/>
  <c r="I137" i="4"/>
  <c r="L137" i="4"/>
  <c r="M137" i="4"/>
  <c r="N137" i="4"/>
  <c r="O137" i="4"/>
  <c r="Q137" i="4"/>
  <c r="R137" i="4"/>
  <c r="T137" i="4"/>
  <c r="U137" i="4"/>
  <c r="V137" i="4"/>
  <c r="W137" i="4"/>
  <c r="D120" i="4"/>
  <c r="E120" i="4"/>
  <c r="F120" i="4" s="1"/>
  <c r="H120" i="4"/>
  <c r="I120" i="4"/>
  <c r="L120" i="4"/>
  <c r="M120" i="4"/>
  <c r="N120" i="4"/>
  <c r="O120" i="4"/>
  <c r="Q120" i="4"/>
  <c r="R120" i="4"/>
  <c r="T120" i="4"/>
  <c r="U120" i="4"/>
  <c r="V120" i="4"/>
  <c r="W120" i="4"/>
  <c r="D4" i="4"/>
  <c r="E4" i="4"/>
  <c r="F4" i="4" s="1"/>
  <c r="H4" i="4"/>
  <c r="I4" i="4"/>
  <c r="L4" i="4"/>
  <c r="M4" i="4"/>
  <c r="N4" i="4"/>
  <c r="O4" i="4"/>
  <c r="Q4" i="4"/>
  <c r="R4" i="4"/>
  <c r="T4" i="4"/>
  <c r="U4" i="4"/>
  <c r="V4" i="4"/>
  <c r="W4" i="4"/>
  <c r="D5" i="4"/>
  <c r="E5" i="4"/>
  <c r="F5" i="4" s="1"/>
  <c r="H5" i="4"/>
  <c r="I5" i="4"/>
  <c r="L5" i="4"/>
  <c r="M5" i="4"/>
  <c r="N5" i="4"/>
  <c r="O5" i="4"/>
  <c r="Q5" i="4"/>
  <c r="R5" i="4"/>
  <c r="T5" i="4"/>
  <c r="U5" i="4"/>
  <c r="V5" i="4"/>
  <c r="W5" i="4"/>
  <c r="D6" i="4"/>
  <c r="E6" i="4"/>
  <c r="F6" i="4" s="1"/>
  <c r="H6" i="4"/>
  <c r="I6" i="4"/>
  <c r="L6" i="4"/>
  <c r="M6" i="4"/>
  <c r="N6" i="4"/>
  <c r="O6" i="4"/>
  <c r="Q6" i="4"/>
  <c r="R6" i="4"/>
  <c r="T6" i="4"/>
  <c r="U6" i="4"/>
  <c r="V6" i="4"/>
  <c r="W6" i="4"/>
  <c r="D7" i="4"/>
  <c r="E7" i="4"/>
  <c r="F7" i="4" s="1"/>
  <c r="H7" i="4"/>
  <c r="I7" i="4"/>
  <c r="L7" i="4"/>
  <c r="M7" i="4"/>
  <c r="N7" i="4"/>
  <c r="O7" i="4"/>
  <c r="Q7" i="4"/>
  <c r="R7" i="4"/>
  <c r="T7" i="4"/>
  <c r="U7" i="4"/>
  <c r="V7" i="4"/>
  <c r="W7" i="4"/>
  <c r="D8" i="4"/>
  <c r="E8" i="4"/>
  <c r="F8" i="4" s="1"/>
  <c r="H8" i="4"/>
  <c r="I8" i="4"/>
  <c r="L8" i="4"/>
  <c r="M8" i="4"/>
  <c r="N8" i="4"/>
  <c r="O8" i="4"/>
  <c r="Q8" i="4"/>
  <c r="R8" i="4"/>
  <c r="T8" i="4"/>
  <c r="U8" i="4"/>
  <c r="V8" i="4"/>
  <c r="W8" i="4"/>
  <c r="D9" i="4"/>
  <c r="E9" i="4"/>
  <c r="F9" i="4" s="1"/>
  <c r="H9" i="4"/>
  <c r="I9" i="4"/>
  <c r="L9" i="4"/>
  <c r="M9" i="4"/>
  <c r="N9" i="4"/>
  <c r="O9" i="4"/>
  <c r="Q9" i="4"/>
  <c r="R9" i="4"/>
  <c r="T9" i="4"/>
  <c r="U9" i="4"/>
  <c r="V9" i="4"/>
  <c r="W9" i="4"/>
  <c r="D10" i="4"/>
  <c r="E10" i="4"/>
  <c r="F10" i="4" s="1"/>
  <c r="H10" i="4"/>
  <c r="I10" i="4"/>
  <c r="L10" i="4"/>
  <c r="M10" i="4"/>
  <c r="N10" i="4"/>
  <c r="O10" i="4"/>
  <c r="Q10" i="4"/>
  <c r="R10" i="4"/>
  <c r="T10" i="4"/>
  <c r="U10" i="4"/>
  <c r="V10" i="4"/>
  <c r="W10" i="4"/>
  <c r="D11" i="4"/>
  <c r="E11" i="4"/>
  <c r="F11" i="4" s="1"/>
  <c r="H11" i="4"/>
  <c r="I11" i="4"/>
  <c r="L11" i="4"/>
  <c r="M11" i="4"/>
  <c r="N11" i="4"/>
  <c r="O11" i="4"/>
  <c r="Q11" i="4"/>
  <c r="R11" i="4"/>
  <c r="T11" i="4"/>
  <c r="U11" i="4"/>
  <c r="V11" i="4"/>
  <c r="W11" i="4"/>
  <c r="D12" i="4"/>
  <c r="E12" i="4"/>
  <c r="F12" i="4" s="1"/>
  <c r="H12" i="4"/>
  <c r="I12" i="4"/>
  <c r="L12" i="4"/>
  <c r="M12" i="4"/>
  <c r="N12" i="4"/>
  <c r="O12" i="4"/>
  <c r="Q12" i="4"/>
  <c r="R12" i="4"/>
  <c r="T12" i="4"/>
  <c r="U12" i="4"/>
  <c r="V12" i="4"/>
  <c r="W12" i="4"/>
  <c r="D13" i="4"/>
  <c r="E13" i="4"/>
  <c r="F13" i="4" s="1"/>
  <c r="H13" i="4"/>
  <c r="I13" i="4"/>
  <c r="L13" i="4"/>
  <c r="M13" i="4"/>
  <c r="N13" i="4"/>
  <c r="O13" i="4"/>
  <c r="Q13" i="4"/>
  <c r="R13" i="4"/>
  <c r="T13" i="4"/>
  <c r="U13" i="4"/>
  <c r="V13" i="4"/>
  <c r="W13" i="4"/>
  <c r="D14" i="4"/>
  <c r="E14" i="4"/>
  <c r="F14" i="4" s="1"/>
  <c r="H14" i="4"/>
  <c r="I14" i="4"/>
  <c r="L14" i="4"/>
  <c r="M14" i="4"/>
  <c r="N14" i="4"/>
  <c r="O14" i="4"/>
  <c r="Q14" i="4"/>
  <c r="R14" i="4"/>
  <c r="T14" i="4"/>
  <c r="U14" i="4"/>
  <c r="V14" i="4"/>
  <c r="W14" i="4"/>
  <c r="D15" i="4"/>
  <c r="E15" i="4"/>
  <c r="F15" i="4" s="1"/>
  <c r="H15" i="4"/>
  <c r="I15" i="4"/>
  <c r="L15" i="4"/>
  <c r="M15" i="4"/>
  <c r="N15" i="4"/>
  <c r="O15" i="4"/>
  <c r="Q15" i="4"/>
  <c r="R15" i="4"/>
  <c r="T15" i="4"/>
  <c r="U15" i="4"/>
  <c r="V15" i="4"/>
  <c r="W15" i="4"/>
  <c r="D16" i="4"/>
  <c r="E16" i="4"/>
  <c r="F16" i="4" s="1"/>
  <c r="H16" i="4"/>
  <c r="I16" i="4"/>
  <c r="L16" i="4"/>
  <c r="M16" i="4"/>
  <c r="N16" i="4"/>
  <c r="O16" i="4"/>
  <c r="Q16" i="4"/>
  <c r="R16" i="4"/>
  <c r="T16" i="4"/>
  <c r="U16" i="4"/>
  <c r="V16" i="4"/>
  <c r="W16" i="4"/>
  <c r="D17" i="4"/>
  <c r="E17" i="4"/>
  <c r="F17" i="4" s="1"/>
  <c r="H17" i="4"/>
  <c r="I17" i="4"/>
  <c r="L17" i="4"/>
  <c r="M17" i="4"/>
  <c r="N17" i="4"/>
  <c r="O17" i="4"/>
  <c r="Q17" i="4"/>
  <c r="R17" i="4"/>
  <c r="T17" i="4"/>
  <c r="U17" i="4"/>
  <c r="V17" i="4"/>
  <c r="W17" i="4"/>
  <c r="D18" i="4"/>
  <c r="E18" i="4"/>
  <c r="F18" i="4" s="1"/>
  <c r="H18" i="4"/>
  <c r="I18" i="4"/>
  <c r="L18" i="4"/>
  <c r="M18" i="4"/>
  <c r="N18" i="4"/>
  <c r="O18" i="4"/>
  <c r="Q18" i="4"/>
  <c r="R18" i="4"/>
  <c r="T18" i="4"/>
  <c r="U18" i="4"/>
  <c r="V18" i="4"/>
  <c r="W18" i="4"/>
  <c r="D19" i="4"/>
  <c r="E19" i="4"/>
  <c r="F19" i="4" s="1"/>
  <c r="H19" i="4"/>
  <c r="I19" i="4"/>
  <c r="L19" i="4"/>
  <c r="M19" i="4"/>
  <c r="N19" i="4"/>
  <c r="O19" i="4"/>
  <c r="Q19" i="4"/>
  <c r="R19" i="4"/>
  <c r="T19" i="4"/>
  <c r="U19" i="4"/>
  <c r="V19" i="4"/>
  <c r="W19" i="4"/>
  <c r="D20" i="4"/>
  <c r="E20" i="4"/>
  <c r="F20" i="4" s="1"/>
  <c r="H20" i="4"/>
  <c r="I20" i="4"/>
  <c r="L20" i="4"/>
  <c r="M20" i="4"/>
  <c r="N20" i="4"/>
  <c r="O20" i="4"/>
  <c r="Q20" i="4"/>
  <c r="R20" i="4"/>
  <c r="T20" i="4"/>
  <c r="U20" i="4"/>
  <c r="V20" i="4"/>
  <c r="W20" i="4"/>
  <c r="D21" i="4"/>
  <c r="E21" i="4"/>
  <c r="F21" i="4" s="1"/>
  <c r="H21" i="4"/>
  <c r="I21" i="4"/>
  <c r="L21" i="4"/>
  <c r="M21" i="4"/>
  <c r="N21" i="4"/>
  <c r="O21" i="4"/>
  <c r="Q21" i="4"/>
  <c r="R21" i="4"/>
  <c r="T21" i="4"/>
  <c r="U21" i="4"/>
  <c r="V21" i="4"/>
  <c r="W21" i="4"/>
  <c r="D22" i="4"/>
  <c r="E22" i="4"/>
  <c r="F22" i="4" s="1"/>
  <c r="H22" i="4"/>
  <c r="I22" i="4"/>
  <c r="L22" i="4"/>
  <c r="M22" i="4"/>
  <c r="N22" i="4"/>
  <c r="O22" i="4"/>
  <c r="Q22" i="4"/>
  <c r="R22" i="4"/>
  <c r="T22" i="4"/>
  <c r="U22" i="4"/>
  <c r="V22" i="4"/>
  <c r="W22" i="4"/>
  <c r="D23" i="4"/>
  <c r="E23" i="4"/>
  <c r="F23" i="4" s="1"/>
  <c r="H23" i="4"/>
  <c r="I23" i="4"/>
  <c r="L23" i="4"/>
  <c r="M23" i="4"/>
  <c r="N23" i="4"/>
  <c r="O23" i="4"/>
  <c r="Q23" i="4"/>
  <c r="R23" i="4"/>
  <c r="T23" i="4"/>
  <c r="U23" i="4"/>
  <c r="V23" i="4"/>
  <c r="W23" i="4"/>
  <c r="D24" i="4"/>
  <c r="E24" i="4"/>
  <c r="F24" i="4" s="1"/>
  <c r="H24" i="4"/>
  <c r="I24" i="4"/>
  <c r="L24" i="4"/>
  <c r="M24" i="4"/>
  <c r="N24" i="4"/>
  <c r="O24" i="4"/>
  <c r="Q24" i="4"/>
  <c r="R24" i="4"/>
  <c r="T24" i="4"/>
  <c r="U24" i="4"/>
  <c r="V24" i="4"/>
  <c r="W24" i="4"/>
  <c r="D25" i="4"/>
  <c r="E25" i="4"/>
  <c r="F25" i="4" s="1"/>
  <c r="H25" i="4"/>
  <c r="I25" i="4"/>
  <c r="L25" i="4"/>
  <c r="M25" i="4"/>
  <c r="N25" i="4"/>
  <c r="O25" i="4"/>
  <c r="Q25" i="4"/>
  <c r="R25" i="4"/>
  <c r="T25" i="4"/>
  <c r="U25" i="4"/>
  <c r="V25" i="4"/>
  <c r="W25" i="4"/>
  <c r="D26" i="4"/>
  <c r="E26" i="4"/>
  <c r="F26" i="4" s="1"/>
  <c r="H26" i="4"/>
  <c r="I26" i="4"/>
  <c r="L26" i="4"/>
  <c r="M26" i="4"/>
  <c r="N26" i="4"/>
  <c r="O26" i="4"/>
  <c r="Q26" i="4"/>
  <c r="R26" i="4"/>
  <c r="T26" i="4"/>
  <c r="U26" i="4"/>
  <c r="V26" i="4"/>
  <c r="W26" i="4"/>
  <c r="D27" i="4"/>
  <c r="E27" i="4"/>
  <c r="F27" i="4" s="1"/>
  <c r="H27" i="4"/>
  <c r="I27" i="4"/>
  <c r="L27" i="4"/>
  <c r="M27" i="4"/>
  <c r="N27" i="4"/>
  <c r="O27" i="4"/>
  <c r="Q27" i="4"/>
  <c r="R27" i="4"/>
  <c r="T27" i="4"/>
  <c r="U27" i="4"/>
  <c r="V27" i="4"/>
  <c r="W27" i="4"/>
  <c r="D28" i="4"/>
  <c r="E28" i="4"/>
  <c r="F28" i="4" s="1"/>
  <c r="H28" i="4"/>
  <c r="I28" i="4"/>
  <c r="L28" i="4"/>
  <c r="M28" i="4"/>
  <c r="N28" i="4"/>
  <c r="O28" i="4"/>
  <c r="Q28" i="4"/>
  <c r="R28" i="4"/>
  <c r="T28" i="4"/>
  <c r="U28" i="4"/>
  <c r="V28" i="4"/>
  <c r="W28" i="4"/>
  <c r="D29" i="4"/>
  <c r="E29" i="4"/>
  <c r="F29" i="4" s="1"/>
  <c r="H29" i="4"/>
  <c r="I29" i="4"/>
  <c r="L29" i="4"/>
  <c r="M29" i="4"/>
  <c r="N29" i="4"/>
  <c r="O29" i="4"/>
  <c r="Q29" i="4"/>
  <c r="R29" i="4"/>
  <c r="T29" i="4"/>
  <c r="U29" i="4"/>
  <c r="V29" i="4"/>
  <c r="W29" i="4"/>
  <c r="D30" i="4"/>
  <c r="E30" i="4"/>
  <c r="F30" i="4" s="1"/>
  <c r="H30" i="4"/>
  <c r="I30" i="4"/>
  <c r="L30" i="4"/>
  <c r="M30" i="4"/>
  <c r="N30" i="4"/>
  <c r="O30" i="4"/>
  <c r="Q30" i="4"/>
  <c r="R30" i="4"/>
  <c r="T30" i="4"/>
  <c r="U30" i="4"/>
  <c r="V30" i="4"/>
  <c r="W30" i="4"/>
  <c r="D31" i="4"/>
  <c r="E31" i="4"/>
  <c r="F31" i="4" s="1"/>
  <c r="H31" i="4"/>
  <c r="I31" i="4"/>
  <c r="L31" i="4"/>
  <c r="M31" i="4"/>
  <c r="N31" i="4"/>
  <c r="O31" i="4"/>
  <c r="Q31" i="4"/>
  <c r="R31" i="4"/>
  <c r="T31" i="4"/>
  <c r="U31" i="4"/>
  <c r="V31" i="4"/>
  <c r="W31" i="4"/>
  <c r="D32" i="4"/>
  <c r="E32" i="4"/>
  <c r="F32" i="4" s="1"/>
  <c r="H32" i="4"/>
  <c r="I32" i="4"/>
  <c r="L32" i="4"/>
  <c r="M32" i="4"/>
  <c r="N32" i="4"/>
  <c r="O32" i="4"/>
  <c r="Q32" i="4"/>
  <c r="R32" i="4"/>
  <c r="T32" i="4"/>
  <c r="U32" i="4"/>
  <c r="V32" i="4"/>
  <c r="W32" i="4"/>
  <c r="D33" i="4"/>
  <c r="E33" i="4"/>
  <c r="F33" i="4" s="1"/>
  <c r="H33" i="4"/>
  <c r="I33" i="4"/>
  <c r="L33" i="4"/>
  <c r="M33" i="4"/>
  <c r="N33" i="4"/>
  <c r="O33" i="4"/>
  <c r="Q33" i="4"/>
  <c r="R33" i="4"/>
  <c r="T33" i="4"/>
  <c r="U33" i="4"/>
  <c r="V33" i="4"/>
  <c r="W33" i="4"/>
  <c r="D34" i="4"/>
  <c r="E34" i="4"/>
  <c r="F34" i="4" s="1"/>
  <c r="H34" i="4"/>
  <c r="I34" i="4"/>
  <c r="L34" i="4"/>
  <c r="M34" i="4"/>
  <c r="N34" i="4"/>
  <c r="O34" i="4"/>
  <c r="Q34" i="4"/>
  <c r="R34" i="4"/>
  <c r="T34" i="4"/>
  <c r="U34" i="4"/>
  <c r="V34" i="4"/>
  <c r="W34" i="4"/>
  <c r="D35" i="4"/>
  <c r="E35" i="4"/>
  <c r="F35" i="4" s="1"/>
  <c r="H35" i="4"/>
  <c r="I35" i="4"/>
  <c r="L35" i="4"/>
  <c r="M35" i="4"/>
  <c r="N35" i="4"/>
  <c r="O35" i="4"/>
  <c r="Q35" i="4"/>
  <c r="R35" i="4"/>
  <c r="T35" i="4"/>
  <c r="U35" i="4"/>
  <c r="V35" i="4"/>
  <c r="W35" i="4"/>
  <c r="D36" i="4"/>
  <c r="E36" i="4"/>
  <c r="F36" i="4" s="1"/>
  <c r="H36" i="4"/>
  <c r="I36" i="4"/>
  <c r="L36" i="4"/>
  <c r="M36" i="4"/>
  <c r="N36" i="4"/>
  <c r="O36" i="4"/>
  <c r="Q36" i="4"/>
  <c r="R36" i="4"/>
  <c r="T36" i="4"/>
  <c r="U36" i="4"/>
  <c r="V36" i="4"/>
  <c r="W36" i="4"/>
  <c r="D37" i="4"/>
  <c r="E37" i="4"/>
  <c r="F37" i="4" s="1"/>
  <c r="H37" i="4"/>
  <c r="I37" i="4"/>
  <c r="L37" i="4"/>
  <c r="M37" i="4"/>
  <c r="N37" i="4"/>
  <c r="O37" i="4"/>
  <c r="Q37" i="4"/>
  <c r="R37" i="4"/>
  <c r="T37" i="4"/>
  <c r="U37" i="4"/>
  <c r="V37" i="4"/>
  <c r="W37" i="4"/>
  <c r="D38" i="4"/>
  <c r="E38" i="4"/>
  <c r="F38" i="4" s="1"/>
  <c r="H38" i="4"/>
  <c r="I38" i="4"/>
  <c r="L38" i="4"/>
  <c r="M38" i="4"/>
  <c r="N38" i="4"/>
  <c r="O38" i="4"/>
  <c r="Q38" i="4"/>
  <c r="R38" i="4"/>
  <c r="T38" i="4"/>
  <c r="U38" i="4"/>
  <c r="V38" i="4"/>
  <c r="W38" i="4"/>
  <c r="D39" i="4"/>
  <c r="E39" i="4"/>
  <c r="F39" i="4" s="1"/>
  <c r="H39" i="4"/>
  <c r="I39" i="4"/>
  <c r="L39" i="4"/>
  <c r="M39" i="4"/>
  <c r="N39" i="4"/>
  <c r="O39" i="4"/>
  <c r="Q39" i="4"/>
  <c r="R39" i="4"/>
  <c r="T39" i="4"/>
  <c r="U39" i="4"/>
  <c r="V39" i="4"/>
  <c r="W39" i="4"/>
  <c r="D40" i="4"/>
  <c r="E40" i="4"/>
  <c r="F40" i="4" s="1"/>
  <c r="H40" i="4"/>
  <c r="I40" i="4"/>
  <c r="L40" i="4"/>
  <c r="M40" i="4"/>
  <c r="N40" i="4"/>
  <c r="O40" i="4"/>
  <c r="Q40" i="4"/>
  <c r="R40" i="4"/>
  <c r="T40" i="4"/>
  <c r="U40" i="4"/>
  <c r="V40" i="4"/>
  <c r="W40" i="4"/>
  <c r="D41" i="4"/>
  <c r="E41" i="4"/>
  <c r="F41" i="4" s="1"/>
  <c r="H41" i="4"/>
  <c r="I41" i="4"/>
  <c r="L41" i="4"/>
  <c r="M41" i="4"/>
  <c r="N41" i="4"/>
  <c r="O41" i="4"/>
  <c r="Q41" i="4"/>
  <c r="R41" i="4"/>
  <c r="T41" i="4"/>
  <c r="U41" i="4"/>
  <c r="V41" i="4"/>
  <c r="W41" i="4"/>
  <c r="D42" i="4"/>
  <c r="E42" i="4"/>
  <c r="F42" i="4" s="1"/>
  <c r="H42" i="4"/>
  <c r="I42" i="4"/>
  <c r="L42" i="4"/>
  <c r="M42" i="4"/>
  <c r="N42" i="4"/>
  <c r="O42" i="4"/>
  <c r="Q42" i="4"/>
  <c r="R42" i="4"/>
  <c r="T42" i="4"/>
  <c r="U42" i="4"/>
  <c r="V42" i="4"/>
  <c r="W42" i="4"/>
  <c r="D43" i="4"/>
  <c r="E43" i="4"/>
  <c r="F43" i="4" s="1"/>
  <c r="H43" i="4"/>
  <c r="I43" i="4"/>
  <c r="L43" i="4"/>
  <c r="M43" i="4"/>
  <c r="N43" i="4"/>
  <c r="O43" i="4"/>
  <c r="Q43" i="4"/>
  <c r="R43" i="4"/>
  <c r="T43" i="4"/>
  <c r="U43" i="4"/>
  <c r="V43" i="4"/>
  <c r="W43" i="4"/>
  <c r="D44" i="4"/>
  <c r="E44" i="4"/>
  <c r="F44" i="4" s="1"/>
  <c r="H44" i="4"/>
  <c r="I44" i="4"/>
  <c r="L44" i="4"/>
  <c r="M44" i="4"/>
  <c r="N44" i="4"/>
  <c r="O44" i="4"/>
  <c r="Q44" i="4"/>
  <c r="R44" i="4"/>
  <c r="T44" i="4"/>
  <c r="U44" i="4"/>
  <c r="V44" i="4"/>
  <c r="W44" i="4"/>
  <c r="D45" i="4"/>
  <c r="E45" i="4"/>
  <c r="F45" i="4" s="1"/>
  <c r="H45" i="4"/>
  <c r="I45" i="4"/>
  <c r="L45" i="4"/>
  <c r="M45" i="4"/>
  <c r="N45" i="4"/>
  <c r="O45" i="4"/>
  <c r="Q45" i="4"/>
  <c r="R45" i="4"/>
  <c r="T45" i="4"/>
  <c r="U45" i="4"/>
  <c r="V45" i="4"/>
  <c r="W45" i="4"/>
  <c r="D46" i="4"/>
  <c r="E46" i="4"/>
  <c r="F46" i="4" s="1"/>
  <c r="H46" i="4"/>
  <c r="I46" i="4"/>
  <c r="L46" i="4"/>
  <c r="M46" i="4"/>
  <c r="N46" i="4"/>
  <c r="O46" i="4"/>
  <c r="Q46" i="4"/>
  <c r="R46" i="4"/>
  <c r="T46" i="4"/>
  <c r="U46" i="4"/>
  <c r="V46" i="4"/>
  <c r="W46" i="4"/>
  <c r="D47" i="4"/>
  <c r="E47" i="4"/>
  <c r="F47" i="4" s="1"/>
  <c r="H47" i="4"/>
  <c r="I47" i="4"/>
  <c r="L47" i="4"/>
  <c r="M47" i="4"/>
  <c r="N47" i="4"/>
  <c r="O47" i="4"/>
  <c r="Q47" i="4"/>
  <c r="R47" i="4"/>
  <c r="T47" i="4"/>
  <c r="U47" i="4"/>
  <c r="V47" i="4"/>
  <c r="W47" i="4"/>
  <c r="D48" i="4"/>
  <c r="E48" i="4"/>
  <c r="F48" i="4" s="1"/>
  <c r="H48" i="4"/>
  <c r="I48" i="4"/>
  <c r="L48" i="4"/>
  <c r="M48" i="4"/>
  <c r="N48" i="4"/>
  <c r="O48" i="4"/>
  <c r="Q48" i="4"/>
  <c r="R48" i="4"/>
  <c r="T48" i="4"/>
  <c r="U48" i="4"/>
  <c r="V48" i="4"/>
  <c r="W48" i="4"/>
  <c r="D49" i="4"/>
  <c r="E49" i="4"/>
  <c r="F49" i="4" s="1"/>
  <c r="H49" i="4"/>
  <c r="I49" i="4"/>
  <c r="L49" i="4"/>
  <c r="M49" i="4"/>
  <c r="N49" i="4"/>
  <c r="O49" i="4"/>
  <c r="Q49" i="4"/>
  <c r="R49" i="4"/>
  <c r="T49" i="4"/>
  <c r="U49" i="4"/>
  <c r="V49" i="4"/>
  <c r="W49" i="4"/>
  <c r="D50" i="4"/>
  <c r="E50" i="4"/>
  <c r="F50" i="4" s="1"/>
  <c r="H50" i="4"/>
  <c r="I50" i="4"/>
  <c r="L50" i="4"/>
  <c r="M50" i="4"/>
  <c r="N50" i="4"/>
  <c r="O50" i="4"/>
  <c r="Q50" i="4"/>
  <c r="R50" i="4"/>
  <c r="T50" i="4"/>
  <c r="U50" i="4"/>
  <c r="V50" i="4"/>
  <c r="W50" i="4"/>
  <c r="D51" i="4"/>
  <c r="E51" i="4"/>
  <c r="F51" i="4" s="1"/>
  <c r="H51" i="4"/>
  <c r="I51" i="4"/>
  <c r="L51" i="4"/>
  <c r="M51" i="4"/>
  <c r="N51" i="4"/>
  <c r="O51" i="4"/>
  <c r="Q51" i="4"/>
  <c r="R51" i="4"/>
  <c r="T51" i="4"/>
  <c r="U51" i="4"/>
  <c r="V51" i="4"/>
  <c r="W51" i="4"/>
  <c r="D52" i="4"/>
  <c r="E52" i="4"/>
  <c r="F52" i="4" s="1"/>
  <c r="H52" i="4"/>
  <c r="I52" i="4"/>
  <c r="L52" i="4"/>
  <c r="M52" i="4"/>
  <c r="N52" i="4"/>
  <c r="O52" i="4"/>
  <c r="Q52" i="4"/>
  <c r="R52" i="4"/>
  <c r="T52" i="4"/>
  <c r="U52" i="4"/>
  <c r="V52" i="4"/>
  <c r="W52" i="4"/>
  <c r="D53" i="4"/>
  <c r="E53" i="4"/>
  <c r="F53" i="4" s="1"/>
  <c r="H53" i="4"/>
  <c r="I53" i="4"/>
  <c r="L53" i="4"/>
  <c r="M53" i="4"/>
  <c r="N53" i="4"/>
  <c r="O53" i="4"/>
  <c r="Q53" i="4"/>
  <c r="R53" i="4"/>
  <c r="T53" i="4"/>
  <c r="U53" i="4"/>
  <c r="V53" i="4"/>
  <c r="W53" i="4"/>
  <c r="D54" i="4"/>
  <c r="E54" i="4"/>
  <c r="F54" i="4" s="1"/>
  <c r="H54" i="4"/>
  <c r="I54" i="4"/>
  <c r="L54" i="4"/>
  <c r="M54" i="4"/>
  <c r="N54" i="4"/>
  <c r="O54" i="4"/>
  <c r="Q54" i="4"/>
  <c r="R54" i="4"/>
  <c r="T54" i="4"/>
  <c r="U54" i="4"/>
  <c r="V54" i="4"/>
  <c r="W54" i="4"/>
  <c r="D55" i="4"/>
  <c r="E55" i="4"/>
  <c r="F55" i="4" s="1"/>
  <c r="H55" i="4"/>
  <c r="I55" i="4"/>
  <c r="L55" i="4"/>
  <c r="M55" i="4"/>
  <c r="N55" i="4"/>
  <c r="O55" i="4"/>
  <c r="Q55" i="4"/>
  <c r="R55" i="4"/>
  <c r="T55" i="4"/>
  <c r="U55" i="4"/>
  <c r="V55" i="4"/>
  <c r="W55" i="4"/>
  <c r="D56" i="4"/>
  <c r="E56" i="4"/>
  <c r="F56" i="4" s="1"/>
  <c r="H56" i="4"/>
  <c r="I56" i="4"/>
  <c r="L56" i="4"/>
  <c r="M56" i="4"/>
  <c r="N56" i="4"/>
  <c r="O56" i="4"/>
  <c r="Q56" i="4"/>
  <c r="R56" i="4"/>
  <c r="T56" i="4"/>
  <c r="U56" i="4"/>
  <c r="V56" i="4"/>
  <c r="W56" i="4"/>
  <c r="D57" i="4"/>
  <c r="E57" i="4"/>
  <c r="F57" i="4" s="1"/>
  <c r="H57" i="4"/>
  <c r="I57" i="4"/>
  <c r="L57" i="4"/>
  <c r="M57" i="4"/>
  <c r="N57" i="4"/>
  <c r="O57" i="4"/>
  <c r="Q57" i="4"/>
  <c r="R57" i="4"/>
  <c r="T57" i="4"/>
  <c r="U57" i="4"/>
  <c r="V57" i="4"/>
  <c r="W57" i="4"/>
  <c r="D58" i="4"/>
  <c r="E58" i="4"/>
  <c r="F58" i="4" s="1"/>
  <c r="H58" i="4"/>
  <c r="I58" i="4"/>
  <c r="L58" i="4"/>
  <c r="M58" i="4"/>
  <c r="N58" i="4"/>
  <c r="O58" i="4"/>
  <c r="Q58" i="4"/>
  <c r="R58" i="4"/>
  <c r="T58" i="4"/>
  <c r="U58" i="4"/>
  <c r="V58" i="4"/>
  <c r="W58" i="4"/>
  <c r="D59" i="4"/>
  <c r="E59" i="4"/>
  <c r="F59" i="4" s="1"/>
  <c r="H59" i="4"/>
  <c r="I59" i="4"/>
  <c r="L59" i="4"/>
  <c r="M59" i="4"/>
  <c r="N59" i="4"/>
  <c r="O59" i="4"/>
  <c r="Q59" i="4"/>
  <c r="R59" i="4"/>
  <c r="T59" i="4"/>
  <c r="U59" i="4"/>
  <c r="V59" i="4"/>
  <c r="W59" i="4"/>
  <c r="D60" i="4"/>
  <c r="E60" i="4"/>
  <c r="F60" i="4" s="1"/>
  <c r="H60" i="4"/>
  <c r="I60" i="4"/>
  <c r="L60" i="4"/>
  <c r="M60" i="4"/>
  <c r="N60" i="4"/>
  <c r="O60" i="4"/>
  <c r="Q60" i="4"/>
  <c r="R60" i="4"/>
  <c r="T60" i="4"/>
  <c r="U60" i="4"/>
  <c r="V60" i="4"/>
  <c r="W60" i="4"/>
  <c r="D61" i="4"/>
  <c r="E61" i="4"/>
  <c r="F61" i="4" s="1"/>
  <c r="H61" i="4"/>
  <c r="I61" i="4"/>
  <c r="L61" i="4"/>
  <c r="M61" i="4"/>
  <c r="N61" i="4"/>
  <c r="O61" i="4"/>
  <c r="Q61" i="4"/>
  <c r="R61" i="4"/>
  <c r="T61" i="4"/>
  <c r="U61" i="4"/>
  <c r="V61" i="4"/>
  <c r="W61" i="4"/>
  <c r="D62" i="4"/>
  <c r="E62" i="4"/>
  <c r="F62" i="4" s="1"/>
  <c r="H62" i="4"/>
  <c r="I62" i="4"/>
  <c r="L62" i="4"/>
  <c r="M62" i="4"/>
  <c r="N62" i="4"/>
  <c r="O62" i="4"/>
  <c r="Q62" i="4"/>
  <c r="R62" i="4"/>
  <c r="T62" i="4"/>
  <c r="U62" i="4"/>
  <c r="V62" i="4"/>
  <c r="W62" i="4"/>
  <c r="D63" i="4"/>
  <c r="E63" i="4"/>
  <c r="F63" i="4" s="1"/>
  <c r="H63" i="4"/>
  <c r="I63" i="4"/>
  <c r="L63" i="4"/>
  <c r="M63" i="4"/>
  <c r="N63" i="4"/>
  <c r="O63" i="4"/>
  <c r="Q63" i="4"/>
  <c r="R63" i="4"/>
  <c r="T63" i="4"/>
  <c r="U63" i="4"/>
  <c r="V63" i="4"/>
  <c r="W63" i="4"/>
  <c r="D64" i="4"/>
  <c r="E64" i="4"/>
  <c r="F64" i="4" s="1"/>
  <c r="H64" i="4"/>
  <c r="I64" i="4"/>
  <c r="L64" i="4"/>
  <c r="M64" i="4"/>
  <c r="N64" i="4"/>
  <c r="O64" i="4"/>
  <c r="Q64" i="4"/>
  <c r="R64" i="4"/>
  <c r="T64" i="4"/>
  <c r="U64" i="4"/>
  <c r="V64" i="4"/>
  <c r="W64" i="4"/>
  <c r="D65" i="4"/>
  <c r="E65" i="4"/>
  <c r="F65" i="4" s="1"/>
  <c r="H65" i="4"/>
  <c r="I65" i="4"/>
  <c r="L65" i="4"/>
  <c r="M65" i="4"/>
  <c r="N65" i="4"/>
  <c r="O65" i="4"/>
  <c r="Q65" i="4"/>
  <c r="R65" i="4"/>
  <c r="T65" i="4"/>
  <c r="U65" i="4"/>
  <c r="V65" i="4"/>
  <c r="W65" i="4"/>
  <c r="D66" i="4"/>
  <c r="E66" i="4"/>
  <c r="F66" i="4" s="1"/>
  <c r="H66" i="4"/>
  <c r="I66" i="4"/>
  <c r="L66" i="4"/>
  <c r="M66" i="4"/>
  <c r="N66" i="4"/>
  <c r="O66" i="4"/>
  <c r="Q66" i="4"/>
  <c r="R66" i="4"/>
  <c r="T66" i="4"/>
  <c r="U66" i="4"/>
  <c r="V66" i="4"/>
  <c r="W66" i="4"/>
  <c r="D67" i="4"/>
  <c r="E67" i="4"/>
  <c r="F67" i="4" s="1"/>
  <c r="H67" i="4"/>
  <c r="I67" i="4"/>
  <c r="L67" i="4"/>
  <c r="M67" i="4"/>
  <c r="N67" i="4"/>
  <c r="O67" i="4"/>
  <c r="Q67" i="4"/>
  <c r="R67" i="4"/>
  <c r="T67" i="4"/>
  <c r="U67" i="4"/>
  <c r="V67" i="4"/>
  <c r="W67" i="4"/>
  <c r="D68" i="4"/>
  <c r="E68" i="4"/>
  <c r="F68" i="4" s="1"/>
  <c r="H68" i="4"/>
  <c r="I68" i="4"/>
  <c r="L68" i="4"/>
  <c r="M68" i="4"/>
  <c r="N68" i="4"/>
  <c r="O68" i="4"/>
  <c r="Q68" i="4"/>
  <c r="R68" i="4"/>
  <c r="T68" i="4"/>
  <c r="U68" i="4"/>
  <c r="V68" i="4"/>
  <c r="W68" i="4"/>
  <c r="D69" i="4"/>
  <c r="E69" i="4"/>
  <c r="F69" i="4" s="1"/>
  <c r="H69" i="4"/>
  <c r="I69" i="4"/>
  <c r="L69" i="4"/>
  <c r="M69" i="4"/>
  <c r="N69" i="4"/>
  <c r="O69" i="4"/>
  <c r="Q69" i="4"/>
  <c r="R69" i="4"/>
  <c r="T69" i="4"/>
  <c r="U69" i="4"/>
  <c r="V69" i="4"/>
  <c r="W69" i="4"/>
  <c r="D70" i="4"/>
  <c r="E70" i="4"/>
  <c r="F70" i="4" s="1"/>
  <c r="H70" i="4"/>
  <c r="I70" i="4"/>
  <c r="L70" i="4"/>
  <c r="M70" i="4"/>
  <c r="N70" i="4"/>
  <c r="O70" i="4"/>
  <c r="Q70" i="4"/>
  <c r="R70" i="4"/>
  <c r="T70" i="4"/>
  <c r="U70" i="4"/>
  <c r="V70" i="4"/>
  <c r="W70" i="4"/>
  <c r="D71" i="4"/>
  <c r="E71" i="4"/>
  <c r="F71" i="4" s="1"/>
  <c r="H71" i="4"/>
  <c r="I71" i="4"/>
  <c r="L71" i="4"/>
  <c r="M71" i="4"/>
  <c r="N71" i="4"/>
  <c r="O71" i="4"/>
  <c r="Q71" i="4"/>
  <c r="R71" i="4"/>
  <c r="T71" i="4"/>
  <c r="U71" i="4"/>
  <c r="V71" i="4"/>
  <c r="W71" i="4"/>
  <c r="D72" i="4"/>
  <c r="E72" i="4"/>
  <c r="F72" i="4" s="1"/>
  <c r="H72" i="4"/>
  <c r="I72" i="4"/>
  <c r="L72" i="4"/>
  <c r="M72" i="4"/>
  <c r="N72" i="4"/>
  <c r="O72" i="4"/>
  <c r="Q72" i="4"/>
  <c r="R72" i="4"/>
  <c r="T72" i="4"/>
  <c r="U72" i="4"/>
  <c r="V72" i="4"/>
  <c r="W72" i="4"/>
  <c r="D73" i="4"/>
  <c r="E73" i="4"/>
  <c r="F73" i="4" s="1"/>
  <c r="H73" i="4"/>
  <c r="I73" i="4"/>
  <c r="L73" i="4"/>
  <c r="M73" i="4"/>
  <c r="N73" i="4"/>
  <c r="O73" i="4"/>
  <c r="Q73" i="4"/>
  <c r="R73" i="4"/>
  <c r="T73" i="4"/>
  <c r="U73" i="4"/>
  <c r="V73" i="4"/>
  <c r="W73" i="4"/>
  <c r="D74" i="4"/>
  <c r="E74" i="4"/>
  <c r="F74" i="4" s="1"/>
  <c r="H74" i="4"/>
  <c r="I74" i="4"/>
  <c r="L74" i="4"/>
  <c r="M74" i="4"/>
  <c r="N74" i="4"/>
  <c r="O74" i="4"/>
  <c r="Q74" i="4"/>
  <c r="R74" i="4"/>
  <c r="T74" i="4"/>
  <c r="U74" i="4"/>
  <c r="V74" i="4"/>
  <c r="W74" i="4"/>
  <c r="D75" i="4"/>
  <c r="E75" i="4"/>
  <c r="F75" i="4" s="1"/>
  <c r="H75" i="4"/>
  <c r="I75" i="4"/>
  <c r="L75" i="4"/>
  <c r="M75" i="4"/>
  <c r="N75" i="4"/>
  <c r="O75" i="4"/>
  <c r="Q75" i="4"/>
  <c r="R75" i="4"/>
  <c r="T75" i="4"/>
  <c r="U75" i="4"/>
  <c r="V75" i="4"/>
  <c r="W75" i="4"/>
  <c r="D76" i="4"/>
  <c r="E76" i="4"/>
  <c r="F76" i="4" s="1"/>
  <c r="H76" i="4"/>
  <c r="I76" i="4"/>
  <c r="L76" i="4"/>
  <c r="M76" i="4"/>
  <c r="N76" i="4"/>
  <c r="O76" i="4"/>
  <c r="Q76" i="4"/>
  <c r="R76" i="4"/>
  <c r="T76" i="4"/>
  <c r="U76" i="4"/>
  <c r="V76" i="4"/>
  <c r="W76" i="4"/>
  <c r="D77" i="4"/>
  <c r="E77" i="4"/>
  <c r="F77" i="4" s="1"/>
  <c r="H77" i="4"/>
  <c r="I77" i="4"/>
  <c r="L77" i="4"/>
  <c r="M77" i="4"/>
  <c r="N77" i="4"/>
  <c r="O77" i="4"/>
  <c r="Q77" i="4"/>
  <c r="R77" i="4"/>
  <c r="T77" i="4"/>
  <c r="U77" i="4"/>
  <c r="V77" i="4"/>
  <c r="W77" i="4"/>
  <c r="D78" i="4"/>
  <c r="E78" i="4"/>
  <c r="F78" i="4" s="1"/>
  <c r="H78" i="4"/>
  <c r="I78" i="4"/>
  <c r="L78" i="4"/>
  <c r="M78" i="4"/>
  <c r="N78" i="4"/>
  <c r="O78" i="4"/>
  <c r="Q78" i="4"/>
  <c r="R78" i="4"/>
  <c r="T78" i="4"/>
  <c r="U78" i="4"/>
  <c r="V78" i="4"/>
  <c r="W78" i="4"/>
  <c r="D79" i="4"/>
  <c r="E79" i="4"/>
  <c r="F79" i="4" s="1"/>
  <c r="H79" i="4"/>
  <c r="I79" i="4"/>
  <c r="L79" i="4"/>
  <c r="M79" i="4"/>
  <c r="N79" i="4"/>
  <c r="O79" i="4"/>
  <c r="Q79" i="4"/>
  <c r="R79" i="4"/>
  <c r="T79" i="4"/>
  <c r="U79" i="4"/>
  <c r="V79" i="4"/>
  <c r="W79" i="4"/>
  <c r="D80" i="4"/>
  <c r="E80" i="4"/>
  <c r="F80" i="4" s="1"/>
  <c r="H80" i="4"/>
  <c r="I80" i="4"/>
  <c r="L80" i="4"/>
  <c r="M80" i="4"/>
  <c r="N80" i="4"/>
  <c r="O80" i="4"/>
  <c r="Q80" i="4"/>
  <c r="R80" i="4"/>
  <c r="T80" i="4"/>
  <c r="U80" i="4"/>
  <c r="V80" i="4"/>
  <c r="W80" i="4"/>
  <c r="D81" i="4"/>
  <c r="E81" i="4"/>
  <c r="F81" i="4" s="1"/>
  <c r="H81" i="4"/>
  <c r="I81" i="4"/>
  <c r="L81" i="4"/>
  <c r="M81" i="4"/>
  <c r="N81" i="4"/>
  <c r="O81" i="4"/>
  <c r="Q81" i="4"/>
  <c r="R81" i="4"/>
  <c r="T81" i="4"/>
  <c r="U81" i="4"/>
  <c r="V81" i="4"/>
  <c r="W81" i="4"/>
  <c r="D82" i="4"/>
  <c r="E82" i="4"/>
  <c r="F82" i="4" s="1"/>
  <c r="H82" i="4"/>
  <c r="I82" i="4"/>
  <c r="L82" i="4"/>
  <c r="M82" i="4"/>
  <c r="N82" i="4"/>
  <c r="O82" i="4"/>
  <c r="Q82" i="4"/>
  <c r="R82" i="4"/>
  <c r="T82" i="4"/>
  <c r="U82" i="4"/>
  <c r="V82" i="4"/>
  <c r="W82" i="4"/>
  <c r="D83" i="4"/>
  <c r="E83" i="4"/>
  <c r="F83" i="4" s="1"/>
  <c r="H83" i="4"/>
  <c r="I83" i="4"/>
  <c r="L83" i="4"/>
  <c r="M83" i="4"/>
  <c r="N83" i="4"/>
  <c r="O83" i="4"/>
  <c r="Q83" i="4"/>
  <c r="R83" i="4"/>
  <c r="T83" i="4"/>
  <c r="U83" i="4"/>
  <c r="V83" i="4"/>
  <c r="W83" i="4"/>
  <c r="D84" i="4"/>
  <c r="E84" i="4"/>
  <c r="F84" i="4" s="1"/>
  <c r="H84" i="4"/>
  <c r="I84" i="4"/>
  <c r="L84" i="4"/>
  <c r="M84" i="4"/>
  <c r="N84" i="4"/>
  <c r="O84" i="4"/>
  <c r="Q84" i="4"/>
  <c r="R84" i="4"/>
  <c r="T84" i="4"/>
  <c r="U84" i="4"/>
  <c r="V84" i="4"/>
  <c r="W84" i="4"/>
  <c r="D85" i="4"/>
  <c r="E85" i="4"/>
  <c r="F85" i="4" s="1"/>
  <c r="H85" i="4"/>
  <c r="I85" i="4"/>
  <c r="L85" i="4"/>
  <c r="M85" i="4"/>
  <c r="N85" i="4"/>
  <c r="O85" i="4"/>
  <c r="Q85" i="4"/>
  <c r="R85" i="4"/>
  <c r="T85" i="4"/>
  <c r="U85" i="4"/>
  <c r="V85" i="4"/>
  <c r="W85" i="4"/>
  <c r="D86" i="4"/>
  <c r="E86" i="4"/>
  <c r="F86" i="4" s="1"/>
  <c r="H86" i="4"/>
  <c r="I86" i="4"/>
  <c r="L86" i="4"/>
  <c r="M86" i="4"/>
  <c r="N86" i="4"/>
  <c r="O86" i="4"/>
  <c r="Q86" i="4"/>
  <c r="R86" i="4"/>
  <c r="T86" i="4"/>
  <c r="U86" i="4"/>
  <c r="V86" i="4"/>
  <c r="W86" i="4"/>
  <c r="D87" i="4"/>
  <c r="E87" i="4"/>
  <c r="F87" i="4" s="1"/>
  <c r="H87" i="4"/>
  <c r="I87" i="4"/>
  <c r="L87" i="4"/>
  <c r="M87" i="4"/>
  <c r="N87" i="4"/>
  <c r="O87" i="4"/>
  <c r="Q87" i="4"/>
  <c r="R87" i="4"/>
  <c r="T87" i="4"/>
  <c r="U87" i="4"/>
  <c r="V87" i="4"/>
  <c r="W87" i="4"/>
  <c r="D88" i="4"/>
  <c r="E88" i="4"/>
  <c r="F88" i="4" s="1"/>
  <c r="H88" i="4"/>
  <c r="I88" i="4"/>
  <c r="L88" i="4"/>
  <c r="M88" i="4"/>
  <c r="N88" i="4"/>
  <c r="O88" i="4"/>
  <c r="Q88" i="4"/>
  <c r="R88" i="4"/>
  <c r="T88" i="4"/>
  <c r="U88" i="4"/>
  <c r="V88" i="4"/>
  <c r="W88" i="4"/>
  <c r="D89" i="4"/>
  <c r="E89" i="4"/>
  <c r="F89" i="4" s="1"/>
  <c r="H89" i="4"/>
  <c r="I89" i="4"/>
  <c r="L89" i="4"/>
  <c r="M89" i="4"/>
  <c r="N89" i="4"/>
  <c r="O89" i="4"/>
  <c r="Q89" i="4"/>
  <c r="R89" i="4"/>
  <c r="T89" i="4"/>
  <c r="U89" i="4"/>
  <c r="V89" i="4"/>
  <c r="W89" i="4"/>
  <c r="D90" i="4"/>
  <c r="E90" i="4"/>
  <c r="F90" i="4" s="1"/>
  <c r="H90" i="4"/>
  <c r="I90" i="4"/>
  <c r="L90" i="4"/>
  <c r="M90" i="4"/>
  <c r="N90" i="4"/>
  <c r="O90" i="4"/>
  <c r="Q90" i="4"/>
  <c r="R90" i="4"/>
  <c r="T90" i="4"/>
  <c r="U90" i="4"/>
  <c r="V90" i="4"/>
  <c r="W90" i="4"/>
  <c r="D91" i="4"/>
  <c r="E91" i="4"/>
  <c r="F91" i="4" s="1"/>
  <c r="H91" i="4"/>
  <c r="I91" i="4"/>
  <c r="L91" i="4"/>
  <c r="M91" i="4"/>
  <c r="N91" i="4"/>
  <c r="O91" i="4"/>
  <c r="Q91" i="4"/>
  <c r="R91" i="4"/>
  <c r="T91" i="4"/>
  <c r="U91" i="4"/>
  <c r="V91" i="4"/>
  <c r="W91" i="4"/>
  <c r="D92" i="4"/>
  <c r="E92" i="4"/>
  <c r="F92" i="4" s="1"/>
  <c r="H92" i="4"/>
  <c r="I92" i="4"/>
  <c r="L92" i="4"/>
  <c r="M92" i="4"/>
  <c r="N92" i="4"/>
  <c r="O92" i="4"/>
  <c r="Q92" i="4"/>
  <c r="R92" i="4"/>
  <c r="T92" i="4"/>
  <c r="U92" i="4"/>
  <c r="V92" i="4"/>
  <c r="W92" i="4"/>
  <c r="D93" i="4"/>
  <c r="E93" i="4"/>
  <c r="F93" i="4" s="1"/>
  <c r="H93" i="4"/>
  <c r="I93" i="4"/>
  <c r="L93" i="4"/>
  <c r="M93" i="4"/>
  <c r="N93" i="4"/>
  <c r="O93" i="4"/>
  <c r="Q93" i="4"/>
  <c r="R93" i="4"/>
  <c r="T93" i="4"/>
  <c r="U93" i="4"/>
  <c r="V93" i="4"/>
  <c r="W93" i="4"/>
  <c r="D94" i="4"/>
  <c r="E94" i="4"/>
  <c r="F94" i="4" s="1"/>
  <c r="H94" i="4"/>
  <c r="I94" i="4"/>
  <c r="L94" i="4"/>
  <c r="M94" i="4"/>
  <c r="N94" i="4"/>
  <c r="O94" i="4"/>
  <c r="Q94" i="4"/>
  <c r="R94" i="4"/>
  <c r="T94" i="4"/>
  <c r="U94" i="4"/>
  <c r="V94" i="4"/>
  <c r="W94" i="4"/>
  <c r="D95" i="4"/>
  <c r="E95" i="4"/>
  <c r="F95" i="4" s="1"/>
  <c r="H95" i="4"/>
  <c r="I95" i="4"/>
  <c r="L95" i="4"/>
  <c r="M95" i="4"/>
  <c r="N95" i="4"/>
  <c r="O95" i="4"/>
  <c r="Q95" i="4"/>
  <c r="R95" i="4"/>
  <c r="T95" i="4"/>
  <c r="U95" i="4"/>
  <c r="V95" i="4"/>
  <c r="W95" i="4"/>
  <c r="D96" i="4"/>
  <c r="E96" i="4"/>
  <c r="F96" i="4" s="1"/>
  <c r="H96" i="4"/>
  <c r="I96" i="4"/>
  <c r="L96" i="4"/>
  <c r="M96" i="4"/>
  <c r="N96" i="4"/>
  <c r="O96" i="4"/>
  <c r="Q96" i="4"/>
  <c r="R96" i="4"/>
  <c r="T96" i="4"/>
  <c r="U96" i="4"/>
  <c r="V96" i="4"/>
  <c r="W96" i="4"/>
  <c r="D97" i="4"/>
  <c r="E97" i="4"/>
  <c r="F97" i="4" s="1"/>
  <c r="H97" i="4"/>
  <c r="I97" i="4"/>
  <c r="L97" i="4"/>
  <c r="M97" i="4"/>
  <c r="N97" i="4"/>
  <c r="O97" i="4"/>
  <c r="Q97" i="4"/>
  <c r="R97" i="4"/>
  <c r="T97" i="4"/>
  <c r="U97" i="4"/>
  <c r="V97" i="4"/>
  <c r="W97" i="4"/>
  <c r="D98" i="4"/>
  <c r="E98" i="4"/>
  <c r="F98" i="4" s="1"/>
  <c r="H98" i="4"/>
  <c r="I98" i="4"/>
  <c r="L98" i="4"/>
  <c r="M98" i="4"/>
  <c r="N98" i="4"/>
  <c r="O98" i="4"/>
  <c r="Q98" i="4"/>
  <c r="R98" i="4"/>
  <c r="T98" i="4"/>
  <c r="U98" i="4"/>
  <c r="V98" i="4"/>
  <c r="W98" i="4"/>
  <c r="D99" i="4"/>
  <c r="E99" i="4"/>
  <c r="F99" i="4" s="1"/>
  <c r="H99" i="4"/>
  <c r="I99" i="4"/>
  <c r="L99" i="4"/>
  <c r="M99" i="4"/>
  <c r="N99" i="4"/>
  <c r="O99" i="4"/>
  <c r="Q99" i="4"/>
  <c r="R99" i="4"/>
  <c r="T99" i="4"/>
  <c r="U99" i="4"/>
  <c r="V99" i="4"/>
  <c r="W99" i="4"/>
  <c r="D100" i="4"/>
  <c r="E100" i="4"/>
  <c r="F100" i="4" s="1"/>
  <c r="H100" i="4"/>
  <c r="I100" i="4"/>
  <c r="L100" i="4"/>
  <c r="M100" i="4"/>
  <c r="N100" i="4"/>
  <c r="O100" i="4"/>
  <c r="Q100" i="4"/>
  <c r="R100" i="4"/>
  <c r="T100" i="4"/>
  <c r="U100" i="4"/>
  <c r="V100" i="4"/>
  <c r="W100" i="4"/>
  <c r="D101" i="4"/>
  <c r="E101" i="4"/>
  <c r="F101" i="4" s="1"/>
  <c r="H101" i="4"/>
  <c r="I101" i="4"/>
  <c r="L101" i="4"/>
  <c r="M101" i="4"/>
  <c r="N101" i="4"/>
  <c r="O101" i="4"/>
  <c r="Q101" i="4"/>
  <c r="R101" i="4"/>
  <c r="T101" i="4"/>
  <c r="U101" i="4"/>
  <c r="V101" i="4"/>
  <c r="W101" i="4"/>
  <c r="D102" i="4"/>
  <c r="E102" i="4"/>
  <c r="F102" i="4" s="1"/>
  <c r="H102" i="4"/>
  <c r="I102" i="4"/>
  <c r="L102" i="4"/>
  <c r="M102" i="4"/>
  <c r="N102" i="4"/>
  <c r="O102" i="4"/>
  <c r="Q102" i="4"/>
  <c r="R102" i="4"/>
  <c r="T102" i="4"/>
  <c r="U102" i="4"/>
  <c r="V102" i="4"/>
  <c r="W102" i="4"/>
  <c r="D103" i="4"/>
  <c r="E103" i="4"/>
  <c r="F103" i="4" s="1"/>
  <c r="H103" i="4"/>
  <c r="I103" i="4"/>
  <c r="L103" i="4"/>
  <c r="M103" i="4"/>
  <c r="N103" i="4"/>
  <c r="O103" i="4"/>
  <c r="Q103" i="4"/>
  <c r="R103" i="4"/>
  <c r="T103" i="4"/>
  <c r="U103" i="4"/>
  <c r="V103" i="4"/>
  <c r="W103" i="4"/>
  <c r="D104" i="4"/>
  <c r="E104" i="4"/>
  <c r="F104" i="4" s="1"/>
  <c r="H104" i="4"/>
  <c r="I104" i="4"/>
  <c r="L104" i="4"/>
  <c r="M104" i="4"/>
  <c r="N104" i="4"/>
  <c r="O104" i="4"/>
  <c r="Q104" i="4"/>
  <c r="R104" i="4"/>
  <c r="T104" i="4"/>
  <c r="U104" i="4"/>
  <c r="V104" i="4"/>
  <c r="W104" i="4"/>
  <c r="D105" i="4"/>
  <c r="E105" i="4"/>
  <c r="F105" i="4" s="1"/>
  <c r="H105" i="4"/>
  <c r="I105" i="4"/>
  <c r="L105" i="4"/>
  <c r="M105" i="4"/>
  <c r="N105" i="4"/>
  <c r="O105" i="4"/>
  <c r="Q105" i="4"/>
  <c r="R105" i="4"/>
  <c r="T105" i="4"/>
  <c r="U105" i="4"/>
  <c r="V105" i="4"/>
  <c r="W105" i="4"/>
  <c r="D106" i="4"/>
  <c r="E106" i="4"/>
  <c r="F106" i="4" s="1"/>
  <c r="H106" i="4"/>
  <c r="I106" i="4"/>
  <c r="L106" i="4"/>
  <c r="M106" i="4"/>
  <c r="N106" i="4"/>
  <c r="O106" i="4"/>
  <c r="Q106" i="4"/>
  <c r="R106" i="4"/>
  <c r="T106" i="4"/>
  <c r="U106" i="4"/>
  <c r="V106" i="4"/>
  <c r="W106" i="4"/>
  <c r="D107" i="4"/>
  <c r="E107" i="4"/>
  <c r="F107" i="4" s="1"/>
  <c r="H107" i="4"/>
  <c r="I107" i="4"/>
  <c r="L107" i="4"/>
  <c r="M107" i="4"/>
  <c r="N107" i="4"/>
  <c r="O107" i="4"/>
  <c r="Q107" i="4"/>
  <c r="R107" i="4"/>
  <c r="T107" i="4"/>
  <c r="U107" i="4"/>
  <c r="V107" i="4"/>
  <c r="W107" i="4"/>
  <c r="D108" i="4"/>
  <c r="E108" i="4"/>
  <c r="F108" i="4" s="1"/>
  <c r="H108" i="4"/>
  <c r="I108" i="4"/>
  <c r="L108" i="4"/>
  <c r="M108" i="4"/>
  <c r="N108" i="4"/>
  <c r="O108" i="4"/>
  <c r="Q108" i="4"/>
  <c r="R108" i="4"/>
  <c r="T108" i="4"/>
  <c r="U108" i="4"/>
  <c r="V108" i="4"/>
  <c r="W108" i="4"/>
  <c r="D109" i="4"/>
  <c r="E109" i="4"/>
  <c r="F109" i="4" s="1"/>
  <c r="H109" i="4"/>
  <c r="I109" i="4"/>
  <c r="L109" i="4"/>
  <c r="M109" i="4"/>
  <c r="N109" i="4"/>
  <c r="O109" i="4"/>
  <c r="Q109" i="4"/>
  <c r="R109" i="4"/>
  <c r="T109" i="4"/>
  <c r="U109" i="4"/>
  <c r="V109" i="4"/>
  <c r="W109" i="4"/>
  <c r="D110" i="4"/>
  <c r="E110" i="4"/>
  <c r="F110" i="4" s="1"/>
  <c r="H110" i="4"/>
  <c r="I110" i="4"/>
  <c r="L110" i="4"/>
  <c r="M110" i="4"/>
  <c r="N110" i="4"/>
  <c r="O110" i="4"/>
  <c r="Q110" i="4"/>
  <c r="R110" i="4"/>
  <c r="T110" i="4"/>
  <c r="U110" i="4"/>
  <c r="V110" i="4"/>
  <c r="W110" i="4"/>
  <c r="D111" i="4"/>
  <c r="E111" i="4"/>
  <c r="F111" i="4" s="1"/>
  <c r="H111" i="4"/>
  <c r="I111" i="4"/>
  <c r="L111" i="4"/>
  <c r="M111" i="4"/>
  <c r="N111" i="4"/>
  <c r="O111" i="4"/>
  <c r="Q111" i="4"/>
  <c r="R111" i="4"/>
  <c r="T111" i="4"/>
  <c r="U111" i="4"/>
  <c r="V111" i="4"/>
  <c r="W111" i="4"/>
  <c r="D112" i="4"/>
  <c r="E112" i="4"/>
  <c r="F112" i="4" s="1"/>
  <c r="H112" i="4"/>
  <c r="I112" i="4"/>
  <c r="L112" i="4"/>
  <c r="M112" i="4"/>
  <c r="N112" i="4"/>
  <c r="O112" i="4"/>
  <c r="Q112" i="4"/>
  <c r="R112" i="4"/>
  <c r="T112" i="4"/>
  <c r="U112" i="4"/>
  <c r="V112" i="4"/>
  <c r="W112" i="4"/>
  <c r="D113" i="4"/>
  <c r="E113" i="4"/>
  <c r="F113" i="4" s="1"/>
  <c r="H113" i="4"/>
  <c r="I113" i="4"/>
  <c r="L113" i="4"/>
  <c r="M113" i="4"/>
  <c r="N113" i="4"/>
  <c r="O113" i="4"/>
  <c r="Q113" i="4"/>
  <c r="R113" i="4"/>
  <c r="T113" i="4"/>
  <c r="U113" i="4"/>
  <c r="V113" i="4"/>
  <c r="W113" i="4"/>
  <c r="D114" i="4"/>
  <c r="E114" i="4"/>
  <c r="F114" i="4" s="1"/>
  <c r="H114" i="4"/>
  <c r="I114" i="4"/>
  <c r="L114" i="4"/>
  <c r="M114" i="4"/>
  <c r="N114" i="4"/>
  <c r="O114" i="4"/>
  <c r="Q114" i="4"/>
  <c r="R114" i="4"/>
  <c r="T114" i="4"/>
  <c r="U114" i="4"/>
  <c r="V114" i="4"/>
  <c r="W114" i="4"/>
  <c r="D115" i="4"/>
  <c r="E115" i="4"/>
  <c r="F115" i="4" s="1"/>
  <c r="H115" i="4"/>
  <c r="I115" i="4"/>
  <c r="L115" i="4"/>
  <c r="M115" i="4"/>
  <c r="N115" i="4"/>
  <c r="O115" i="4"/>
  <c r="Q115" i="4"/>
  <c r="R115" i="4"/>
  <c r="T115" i="4"/>
  <c r="U115" i="4"/>
  <c r="V115" i="4"/>
  <c r="W115" i="4"/>
  <c r="D116" i="4"/>
  <c r="E116" i="4"/>
  <c r="F116" i="4" s="1"/>
  <c r="H116" i="4"/>
  <c r="I116" i="4"/>
  <c r="L116" i="4"/>
  <c r="M116" i="4"/>
  <c r="N116" i="4"/>
  <c r="O116" i="4"/>
  <c r="Q116" i="4"/>
  <c r="R116" i="4"/>
  <c r="T116" i="4"/>
  <c r="U116" i="4"/>
  <c r="V116" i="4"/>
  <c r="W116" i="4"/>
  <c r="D117" i="4"/>
  <c r="E117" i="4"/>
  <c r="F117" i="4" s="1"/>
  <c r="H117" i="4"/>
  <c r="I117" i="4"/>
  <c r="L117" i="4"/>
  <c r="M117" i="4"/>
  <c r="N117" i="4"/>
  <c r="O117" i="4"/>
  <c r="Q117" i="4"/>
  <c r="R117" i="4"/>
  <c r="T117" i="4"/>
  <c r="U117" i="4"/>
  <c r="V117" i="4"/>
  <c r="W117" i="4"/>
  <c r="D118" i="4"/>
  <c r="E118" i="4"/>
  <c r="F118" i="4" s="1"/>
  <c r="H118" i="4"/>
  <c r="I118" i="4"/>
  <c r="L118" i="4"/>
  <c r="M118" i="4"/>
  <c r="N118" i="4"/>
  <c r="O118" i="4"/>
  <c r="Q118" i="4"/>
  <c r="R118" i="4"/>
  <c r="T118" i="4"/>
  <c r="U118" i="4"/>
  <c r="V118" i="4"/>
  <c r="W118" i="4"/>
  <c r="D119" i="4"/>
  <c r="E119" i="4"/>
  <c r="F119" i="4" s="1"/>
  <c r="H119" i="4"/>
  <c r="I119" i="4"/>
  <c r="L119" i="4"/>
  <c r="M119" i="4"/>
  <c r="N119" i="4"/>
  <c r="O119" i="4"/>
  <c r="Q119" i="4"/>
  <c r="R119" i="4"/>
  <c r="T119" i="4"/>
  <c r="U119" i="4"/>
  <c r="V119" i="4"/>
  <c r="W119" i="4"/>
  <c r="D3" i="4"/>
  <c r="AN3" i="3"/>
  <c r="AO3" i="3" s="1"/>
  <c r="AP3" i="3" s="1"/>
  <c r="X4" i="5" s="1"/>
  <c r="L3" i="75"/>
  <c r="N3" i="75" s="1"/>
  <c r="AI3" i="3"/>
  <c r="AH3" i="3"/>
  <c r="AF3" i="3"/>
  <c r="AE3" i="3"/>
  <c r="Y3" i="3"/>
  <c r="W3" i="3"/>
  <c r="H3" i="3"/>
  <c r="E3" i="3"/>
  <c r="D3" i="3"/>
  <c r="N3" i="3"/>
  <c r="O3" i="3" s="1"/>
  <c r="AB3" i="75"/>
  <c r="E3" i="4"/>
  <c r="F3" i="4" s="1"/>
  <c r="G3" i="3"/>
  <c r="X3" i="3"/>
  <c r="AA3" i="75"/>
  <c r="AB3" i="3"/>
  <c r="AC3" i="3" s="1"/>
  <c r="J3" i="3"/>
  <c r="K3" i="3" s="1"/>
  <c r="L3" i="3" s="1"/>
  <c r="R3" i="3"/>
  <c r="T3" i="3" s="1"/>
  <c r="U3" i="3" s="1"/>
  <c r="AK3" i="3"/>
  <c r="AL3" i="3" s="1"/>
  <c r="AM3" i="3" s="1"/>
  <c r="W4" i="5" s="1"/>
  <c r="H3" i="4"/>
  <c r="Q3" i="4"/>
  <c r="V3" i="4"/>
  <c r="I3" i="4"/>
  <c r="O3" i="4"/>
  <c r="W3" i="4"/>
  <c r="N3" i="4"/>
  <c r="T3" i="4"/>
  <c r="M3" i="4"/>
  <c r="U3" i="4"/>
  <c r="R3" i="4"/>
  <c r="J3" i="75"/>
  <c r="O3" i="75"/>
  <c r="Y3" i="75"/>
  <c r="D3" i="75"/>
  <c r="X3" i="75"/>
  <c r="E3" i="75"/>
  <c r="S3" i="75" s="1"/>
  <c r="T125" i="75" l="1"/>
  <c r="F37" i="5" s="1"/>
  <c r="T103" i="75"/>
  <c r="F127" i="5" s="1"/>
  <c r="H115" i="75"/>
  <c r="I115" i="75" s="1"/>
  <c r="U115" i="75" s="1"/>
  <c r="G27" i="5" s="1"/>
  <c r="H91" i="75"/>
  <c r="I91" i="75" s="1"/>
  <c r="U91" i="75" s="1"/>
  <c r="G115" i="5" s="1"/>
  <c r="H67" i="75"/>
  <c r="I67" i="75" s="1"/>
  <c r="U67" i="75" s="1"/>
  <c r="G91" i="5" s="1"/>
  <c r="H43" i="75"/>
  <c r="I43" i="75" s="1"/>
  <c r="U43" i="75" s="1"/>
  <c r="G67" i="5" s="1"/>
  <c r="H19" i="75"/>
  <c r="I19" i="75" s="1"/>
  <c r="U19" i="75" s="1"/>
  <c r="G20" i="5" s="1"/>
  <c r="AC49" i="75"/>
  <c r="J73" i="5" s="1"/>
  <c r="AC48" i="75"/>
  <c r="J72" i="5" s="1"/>
  <c r="Z4" i="75"/>
  <c r="L5" i="5" s="1"/>
  <c r="AC74" i="75"/>
  <c r="J98" i="5" s="1"/>
  <c r="AC60" i="75"/>
  <c r="J84" i="5" s="1"/>
  <c r="Z9" i="75"/>
  <c r="L10" i="5" s="1"/>
  <c r="AC73" i="75"/>
  <c r="J97" i="5" s="1"/>
  <c r="P86" i="75"/>
  <c r="Q86" i="75" s="1"/>
  <c r="V86" i="75" s="1"/>
  <c r="H110" i="5" s="1"/>
  <c r="Z18" i="75"/>
  <c r="L19" i="5" s="1"/>
  <c r="P135" i="75"/>
  <c r="Q135" i="75" s="1"/>
  <c r="V135" i="75" s="1"/>
  <c r="H47" i="5" s="1"/>
  <c r="T131" i="75"/>
  <c r="F43" i="5" s="1"/>
  <c r="H66" i="75"/>
  <c r="I66" i="75" s="1"/>
  <c r="U66" i="75" s="1"/>
  <c r="G90" i="5" s="1"/>
  <c r="H42" i="75"/>
  <c r="I42" i="75" s="1"/>
  <c r="U42" i="75" s="1"/>
  <c r="G66" i="5" s="1"/>
  <c r="H18" i="75"/>
  <c r="I18" i="75" s="1"/>
  <c r="U18" i="75" s="1"/>
  <c r="G19" i="5" s="1"/>
  <c r="AC97" i="75"/>
  <c r="J121" i="5" s="1"/>
  <c r="AC50" i="75"/>
  <c r="J74" i="5" s="1"/>
  <c r="S58" i="3"/>
  <c r="V58" i="3" s="1"/>
  <c r="S82" i="5" s="1"/>
  <c r="T54" i="75"/>
  <c r="F78" i="5" s="1"/>
  <c r="AC72" i="75"/>
  <c r="J96" i="5" s="1"/>
  <c r="AJ68" i="3"/>
  <c r="V92" i="5" s="1"/>
  <c r="F36" i="3"/>
  <c r="AC121" i="75"/>
  <c r="J33" i="5" s="1"/>
  <c r="AC75" i="75"/>
  <c r="J99" i="5" s="1"/>
  <c r="I62" i="3"/>
  <c r="P86" i="5" s="1"/>
  <c r="S9" i="3"/>
  <c r="V9" i="3" s="1"/>
  <c r="S41" i="3"/>
  <c r="V41" i="3" s="1"/>
  <c r="S65" i="5" s="1"/>
  <c r="Z117" i="75"/>
  <c r="L29" i="5" s="1"/>
  <c r="Z111" i="75"/>
  <c r="L135" i="5" s="1"/>
  <c r="P71" i="75"/>
  <c r="Q71" i="75" s="1"/>
  <c r="V71" i="75" s="1"/>
  <c r="H95" i="5" s="1"/>
  <c r="S53" i="4"/>
  <c r="AF77" i="5" s="1"/>
  <c r="AC108" i="75"/>
  <c r="J132" i="5" s="1"/>
  <c r="AC98" i="75"/>
  <c r="J122" i="5" s="1"/>
  <c r="AC122" i="75"/>
  <c r="J34" i="5" s="1"/>
  <c r="AG29" i="3"/>
  <c r="U53" i="5" s="1"/>
  <c r="I13" i="3"/>
  <c r="P14" i="5" s="1"/>
  <c r="AG12" i="3"/>
  <c r="U13" i="5" s="1"/>
  <c r="P12" i="75"/>
  <c r="Q12" i="75" s="1"/>
  <c r="V12" i="75" s="1"/>
  <c r="H13" i="5" s="1"/>
  <c r="Z126" i="75"/>
  <c r="L38" i="5" s="1"/>
  <c r="Z125" i="75"/>
  <c r="L37" i="5" s="1"/>
  <c r="Z122" i="75"/>
  <c r="L34" i="5" s="1"/>
  <c r="H116" i="75"/>
  <c r="I116" i="75" s="1"/>
  <c r="U116" i="75" s="1"/>
  <c r="G28" i="5" s="1"/>
  <c r="H92" i="75"/>
  <c r="I92" i="75" s="1"/>
  <c r="U92" i="75" s="1"/>
  <c r="G116" i="5" s="1"/>
  <c r="H68" i="75"/>
  <c r="I68" i="75" s="1"/>
  <c r="U68" i="75" s="1"/>
  <c r="G92" i="5" s="1"/>
  <c r="H44" i="75"/>
  <c r="I44" i="75" s="1"/>
  <c r="U44" i="75" s="1"/>
  <c r="G68" i="5" s="1"/>
  <c r="H121" i="75"/>
  <c r="I121" i="75" s="1"/>
  <c r="U121" i="75" s="1"/>
  <c r="G33" i="5" s="1"/>
  <c r="H97" i="75"/>
  <c r="I97" i="75" s="1"/>
  <c r="U97" i="75" s="1"/>
  <c r="G121" i="5" s="1"/>
  <c r="H73" i="75"/>
  <c r="I73" i="75" s="1"/>
  <c r="U73" i="75" s="1"/>
  <c r="G97" i="5" s="1"/>
  <c r="H49" i="75"/>
  <c r="I49" i="75" s="1"/>
  <c r="U49" i="75" s="1"/>
  <c r="G73" i="5" s="1"/>
  <c r="H25" i="75"/>
  <c r="I25" i="75" s="1"/>
  <c r="U25" i="75" s="1"/>
  <c r="G26" i="5" s="1"/>
  <c r="H3" i="75"/>
  <c r="I3" i="75" s="1"/>
  <c r="U3" i="75" s="1"/>
  <c r="G4" i="5" s="1"/>
  <c r="H130" i="75"/>
  <c r="I130" i="75" s="1"/>
  <c r="U130" i="75" s="1"/>
  <c r="G42" i="5" s="1"/>
  <c r="H114" i="75"/>
  <c r="I114" i="75" s="1"/>
  <c r="U114" i="75" s="1"/>
  <c r="G138" i="5" s="1"/>
  <c r="H106" i="75"/>
  <c r="I106" i="75" s="1"/>
  <c r="U106" i="75" s="1"/>
  <c r="G130" i="5" s="1"/>
  <c r="H90" i="75"/>
  <c r="I90" i="75" s="1"/>
  <c r="U90" i="75" s="1"/>
  <c r="G114" i="5" s="1"/>
  <c r="T5" i="75"/>
  <c r="F6" i="5" s="1"/>
  <c r="P121" i="75"/>
  <c r="Q121" i="75" s="1"/>
  <c r="V121" i="75" s="1"/>
  <c r="T78" i="75"/>
  <c r="F102" i="5" s="1"/>
  <c r="AC14" i="75"/>
  <c r="J15" i="5" s="1"/>
  <c r="T125" i="3"/>
  <c r="U125" i="3" s="1"/>
  <c r="V125" i="3" s="1"/>
  <c r="S37" i="5" s="1"/>
  <c r="P25" i="75"/>
  <c r="Q25" i="75" s="1"/>
  <c r="V25" i="75" s="1"/>
  <c r="H26" i="5" s="1"/>
  <c r="AC19" i="75"/>
  <c r="M20" i="5" s="1"/>
  <c r="T31" i="3"/>
  <c r="U31" i="3" s="1"/>
  <c r="V31" i="3" s="1"/>
  <c r="S55" i="5" s="1"/>
  <c r="T41" i="75"/>
  <c r="F65" i="5" s="1"/>
  <c r="S110" i="3"/>
  <c r="V110" i="3" s="1"/>
  <c r="S134" i="5" s="1"/>
  <c r="S26" i="3"/>
  <c r="V26" i="3" s="1"/>
  <c r="S50" i="5" s="1"/>
  <c r="T6" i="3"/>
  <c r="U6" i="3" s="1"/>
  <c r="V6" i="3" s="1"/>
  <c r="S7" i="5" s="1"/>
  <c r="F95" i="3"/>
  <c r="O119" i="5" s="1"/>
  <c r="I84" i="3"/>
  <c r="P108" i="5" s="1"/>
  <c r="AJ77" i="3"/>
  <c r="V101" i="5" s="1"/>
  <c r="T56" i="3"/>
  <c r="U56" i="3" s="1"/>
  <c r="V56" i="3" s="1"/>
  <c r="S80" i="5" s="1"/>
  <c r="I55" i="3"/>
  <c r="P79" i="5" s="1"/>
  <c r="I50" i="3"/>
  <c r="P74" i="5" s="1"/>
  <c r="P43" i="3"/>
  <c r="Q67" i="5" s="1"/>
  <c r="AJ32" i="3"/>
  <c r="V56" i="5" s="1"/>
  <c r="P30" i="3"/>
  <c r="Q54" i="5" s="1"/>
  <c r="F20" i="3"/>
  <c r="O21" i="5" s="1"/>
  <c r="F128" i="3"/>
  <c r="O40" i="5" s="1"/>
  <c r="S102" i="3"/>
  <c r="V102" i="3" s="1"/>
  <c r="S126" i="5" s="1"/>
  <c r="Z133" i="75"/>
  <c r="L45" i="5" s="1"/>
  <c r="T124" i="75"/>
  <c r="F36" i="5" s="1"/>
  <c r="T73" i="3"/>
  <c r="U73" i="3" s="1"/>
  <c r="V73" i="3" s="1"/>
  <c r="S97" i="5" s="1"/>
  <c r="T67" i="75"/>
  <c r="F91" i="5" s="1"/>
  <c r="S19" i="3"/>
  <c r="V19" i="3" s="1"/>
  <c r="S20" i="5" s="1"/>
  <c r="Z130" i="75"/>
  <c r="L42" i="5" s="1"/>
  <c r="Z129" i="75"/>
  <c r="L41" i="5" s="1"/>
  <c r="AG101" i="3"/>
  <c r="U125" i="5" s="1"/>
  <c r="F100" i="3"/>
  <c r="O124" i="5" s="1"/>
  <c r="AG88" i="3"/>
  <c r="U112" i="5" s="1"/>
  <c r="F87" i="3"/>
  <c r="O111" i="5" s="1"/>
  <c r="I81" i="3"/>
  <c r="P105" i="5" s="1"/>
  <c r="F79" i="3"/>
  <c r="O103" i="5" s="1"/>
  <c r="I65" i="3"/>
  <c r="P89" i="5" s="1"/>
  <c r="F50" i="3"/>
  <c r="O74" i="5" s="1"/>
  <c r="F34" i="3"/>
  <c r="O58" i="5" s="1"/>
  <c r="AG15" i="3"/>
  <c r="U16" i="5" s="1"/>
  <c r="I8" i="3"/>
  <c r="P9" i="5" s="1"/>
  <c r="AC96" i="75"/>
  <c r="J120" i="5" s="1"/>
  <c r="P65" i="75"/>
  <c r="Q65" i="75" s="1"/>
  <c r="V65" i="75" s="1"/>
  <c r="H89" i="5" s="1"/>
  <c r="Z49" i="75"/>
  <c r="L73" i="5" s="1"/>
  <c r="P22" i="75"/>
  <c r="Q22" i="75" s="1"/>
  <c r="V22" i="75" s="1"/>
  <c r="H23" i="5" s="1"/>
  <c r="P16" i="75"/>
  <c r="Q16" i="75" s="1"/>
  <c r="V16" i="75" s="1"/>
  <c r="H17" i="5" s="1"/>
  <c r="Z14" i="75"/>
  <c r="L15" i="5" s="1"/>
  <c r="G36" i="4"/>
  <c r="AB60" i="5" s="1"/>
  <c r="AJ116" i="3"/>
  <c r="V28" i="5" s="1"/>
  <c r="I67" i="3"/>
  <c r="P91" i="5" s="1"/>
  <c r="AC120" i="75"/>
  <c r="J32" i="5" s="1"/>
  <c r="T76" i="3"/>
  <c r="U76" i="3" s="1"/>
  <c r="V76" i="3" s="1"/>
  <c r="S100" i="5" s="1"/>
  <c r="AJ23" i="3"/>
  <c r="V24" i="5" s="1"/>
  <c r="AJ6" i="3"/>
  <c r="V7" i="5" s="1"/>
  <c r="I132" i="3"/>
  <c r="P44" i="5" s="1"/>
  <c r="AJ125" i="3"/>
  <c r="V37" i="5" s="1"/>
  <c r="Z37" i="75"/>
  <c r="L61" i="5" s="1"/>
  <c r="AC5" i="75"/>
  <c r="J6" i="5" s="1"/>
  <c r="P129" i="75"/>
  <c r="Q129" i="75" s="1"/>
  <c r="V129" i="75" s="1"/>
  <c r="H41" i="5" s="1"/>
  <c r="P127" i="75"/>
  <c r="Q127" i="75" s="1"/>
  <c r="V127" i="75" s="1"/>
  <c r="H39" i="5" s="1"/>
  <c r="Z52" i="75"/>
  <c r="L76" i="5" s="1"/>
  <c r="T68" i="3"/>
  <c r="U68" i="3" s="1"/>
  <c r="V68" i="3" s="1"/>
  <c r="S92" i="5" s="1"/>
  <c r="T44" i="3"/>
  <c r="U44" i="3" s="1"/>
  <c r="V44" i="3" s="1"/>
  <c r="S68" i="5" s="1"/>
  <c r="Z80" i="75"/>
  <c r="L104" i="5" s="1"/>
  <c r="AC23" i="75"/>
  <c r="J24" i="5" s="1"/>
  <c r="AC10" i="75"/>
  <c r="J11" i="5" s="1"/>
  <c r="T37" i="3"/>
  <c r="U37" i="3" s="1"/>
  <c r="V37" i="3" s="1"/>
  <c r="S61" i="5" s="1"/>
  <c r="S60" i="3"/>
  <c r="V60" i="3" s="1"/>
  <c r="S84" i="5" s="1"/>
  <c r="AG79" i="3"/>
  <c r="U103" i="5" s="1"/>
  <c r="AG34" i="3"/>
  <c r="U58" i="5" s="1"/>
  <c r="T55" i="75"/>
  <c r="F79" i="5" s="1"/>
  <c r="T3" i="75"/>
  <c r="F4" i="5" s="1"/>
  <c r="H14" i="75"/>
  <c r="I14" i="75" s="1"/>
  <c r="U14" i="75" s="1"/>
  <c r="G15" i="5" s="1"/>
  <c r="I60" i="3"/>
  <c r="P84" i="5" s="1"/>
  <c r="AJ4" i="3"/>
  <c r="V5" i="5" s="1"/>
  <c r="AJ53" i="3"/>
  <c r="V77" i="5" s="1"/>
  <c r="S98" i="3"/>
  <c r="V98" i="3" s="1"/>
  <c r="S122" i="5" s="1"/>
  <c r="S69" i="4"/>
  <c r="AF93" i="5" s="1"/>
  <c r="P92" i="75"/>
  <c r="Q92" i="75" s="1"/>
  <c r="V92" i="75" s="1"/>
  <c r="H116" i="5" s="1"/>
  <c r="P84" i="75"/>
  <c r="Q84" i="75" s="1"/>
  <c r="V84" i="75" s="1"/>
  <c r="H108" i="5" s="1"/>
  <c r="X128" i="4"/>
  <c r="AG40" i="5" s="1"/>
  <c r="P64" i="75"/>
  <c r="Q64" i="75" s="1"/>
  <c r="V64" i="75" s="1"/>
  <c r="H88" i="5" s="1"/>
  <c r="AC6" i="75"/>
  <c r="J7" i="5" s="1"/>
  <c r="S12" i="3"/>
  <c r="V12" i="3" s="1"/>
  <c r="S13" i="5" s="1"/>
  <c r="S8" i="3"/>
  <c r="V8" i="3" s="1"/>
  <c r="S9" i="5" s="1"/>
  <c r="G53" i="4"/>
  <c r="AB77" i="5" s="1"/>
  <c r="S5" i="4"/>
  <c r="AF6" i="5" s="1"/>
  <c r="J137" i="4"/>
  <c r="AC49" i="5" s="1"/>
  <c r="AG106" i="3"/>
  <c r="U130" i="5" s="1"/>
  <c r="P106" i="3"/>
  <c r="Q130" i="5" s="1"/>
  <c r="F105" i="3"/>
  <c r="O129" i="5" s="1"/>
  <c r="F84" i="3"/>
  <c r="O108" i="5" s="1"/>
  <c r="I22" i="3"/>
  <c r="P23" i="5" s="1"/>
  <c r="Z30" i="75"/>
  <c r="L54" i="5" s="1"/>
  <c r="AC18" i="75"/>
  <c r="J19" i="5" s="1"/>
  <c r="P8" i="75"/>
  <c r="Q8" i="75" s="1"/>
  <c r="V8" i="75" s="1"/>
  <c r="H9" i="5" s="1"/>
  <c r="T31" i="75"/>
  <c r="F55" i="5" s="1"/>
  <c r="AC100" i="75"/>
  <c r="M124" i="5" s="1"/>
  <c r="AG137" i="3"/>
  <c r="U49" i="5" s="1"/>
  <c r="S16" i="3"/>
  <c r="V16" i="3" s="1"/>
  <c r="P44" i="75"/>
  <c r="Q44" i="75" s="1"/>
  <c r="V44" i="75" s="1"/>
  <c r="H68" i="5" s="1"/>
  <c r="Z5" i="75"/>
  <c r="L6" i="5" s="1"/>
  <c r="P17" i="75"/>
  <c r="Q17" i="75" s="1"/>
  <c r="V17" i="75" s="1"/>
  <c r="H18" i="5" s="1"/>
  <c r="AC62" i="75"/>
  <c r="J86" i="5" s="1"/>
  <c r="T53" i="3"/>
  <c r="U53" i="3" s="1"/>
  <c r="V53" i="3" s="1"/>
  <c r="S77" i="5" s="1"/>
  <c r="T28" i="3"/>
  <c r="U28" i="3" s="1"/>
  <c r="V28" i="3" s="1"/>
  <c r="J107" i="4"/>
  <c r="AC131" i="5" s="1"/>
  <c r="S58" i="4"/>
  <c r="AF82" i="5" s="1"/>
  <c r="S6" i="4"/>
  <c r="AF7" i="5" s="1"/>
  <c r="AG92" i="3"/>
  <c r="U116" i="5" s="1"/>
  <c r="I85" i="3"/>
  <c r="P109" i="5" s="1"/>
  <c r="F83" i="3"/>
  <c r="O107" i="5" s="1"/>
  <c r="AJ78" i="3"/>
  <c r="V102" i="5" s="1"/>
  <c r="P63" i="3"/>
  <c r="Q87" i="5" s="1"/>
  <c r="I56" i="3"/>
  <c r="P80" i="5" s="1"/>
  <c r="AJ40" i="3"/>
  <c r="V64" i="5" s="1"/>
  <c r="T131" i="3"/>
  <c r="U131" i="3" s="1"/>
  <c r="V131" i="3" s="1"/>
  <c r="S43" i="5" s="1"/>
  <c r="T61" i="3"/>
  <c r="U61" i="3" s="1"/>
  <c r="V61" i="3" s="1"/>
  <c r="S85" i="5" s="1"/>
  <c r="T126" i="3"/>
  <c r="U126" i="3" s="1"/>
  <c r="V126" i="3" s="1"/>
  <c r="S38" i="5" s="1"/>
  <c r="P101" i="75"/>
  <c r="Q101" i="75" s="1"/>
  <c r="V101" i="75" s="1"/>
  <c r="H125" i="5" s="1"/>
  <c r="AG110" i="3"/>
  <c r="U134" i="5" s="1"/>
  <c r="I108" i="3"/>
  <c r="P132" i="5" s="1"/>
  <c r="AD120" i="3"/>
  <c r="T32" i="5" s="1"/>
  <c r="P98" i="75"/>
  <c r="Q98" i="75" s="1"/>
  <c r="V98" i="75" s="1"/>
  <c r="H122" i="5" s="1"/>
  <c r="P4" i="75"/>
  <c r="Q4" i="75" s="1"/>
  <c r="V4" i="75" s="1"/>
  <c r="H5" i="5" s="1"/>
  <c r="T130" i="75"/>
  <c r="F42" i="5" s="1"/>
  <c r="S134" i="3"/>
  <c r="V134" i="3" s="1"/>
  <c r="S46" i="5" s="1"/>
  <c r="Z113" i="75"/>
  <c r="L137" i="5" s="1"/>
  <c r="T137" i="75"/>
  <c r="F49" i="5" s="1"/>
  <c r="S7" i="3"/>
  <c r="V7" i="3" s="1"/>
  <c r="S8" i="5" s="1"/>
  <c r="G105" i="4"/>
  <c r="AB129" i="5" s="1"/>
  <c r="G97" i="4"/>
  <c r="AB121" i="5" s="1"/>
  <c r="S93" i="4"/>
  <c r="AF117" i="5" s="1"/>
  <c r="G8" i="4"/>
  <c r="AB9" i="5" s="1"/>
  <c r="S123" i="4"/>
  <c r="AF35" i="5" s="1"/>
  <c r="G123" i="4"/>
  <c r="AB35" i="5" s="1"/>
  <c r="Z102" i="75"/>
  <c r="L126" i="5" s="1"/>
  <c r="Z64" i="75"/>
  <c r="L88" i="5" s="1"/>
  <c r="Z62" i="75"/>
  <c r="L86" i="5" s="1"/>
  <c r="Z59" i="75"/>
  <c r="L83" i="5" s="1"/>
  <c r="Z58" i="75"/>
  <c r="L82" i="5" s="1"/>
  <c r="Z56" i="75"/>
  <c r="L80" i="5" s="1"/>
  <c r="P36" i="75"/>
  <c r="Q36" i="75" s="1"/>
  <c r="V36" i="75" s="1"/>
  <c r="H60" i="5" s="1"/>
  <c r="P29" i="75"/>
  <c r="Q29" i="75" s="1"/>
  <c r="V29" i="75" s="1"/>
  <c r="H53" i="5" s="1"/>
  <c r="Z23" i="75"/>
  <c r="L24" i="5" s="1"/>
  <c r="AC8" i="75"/>
  <c r="J9" i="5" s="1"/>
  <c r="AD107" i="3"/>
  <c r="T131" i="5" s="1"/>
  <c r="T13" i="3"/>
  <c r="U13" i="3" s="1"/>
  <c r="V13" i="3" s="1"/>
  <c r="I109" i="3"/>
  <c r="P133" i="5" s="1"/>
  <c r="I7" i="3"/>
  <c r="P8" i="5" s="1"/>
  <c r="P66" i="75"/>
  <c r="Q66" i="75" s="1"/>
  <c r="V66" i="75" s="1"/>
  <c r="H90" i="5" s="1"/>
  <c r="Z135" i="75"/>
  <c r="L47" i="5" s="1"/>
  <c r="AC132" i="75"/>
  <c r="J44" i="5" s="1"/>
  <c r="S78" i="4"/>
  <c r="AF102" i="5" s="1"/>
  <c r="S10" i="4"/>
  <c r="AF11" i="5" s="1"/>
  <c r="AC84" i="75"/>
  <c r="J108" i="5" s="1"/>
  <c r="AC36" i="75"/>
  <c r="J60" i="5" s="1"/>
  <c r="T121" i="3"/>
  <c r="U121" i="3" s="1"/>
  <c r="V121" i="3" s="1"/>
  <c r="S33" i="5" s="1"/>
  <c r="J61" i="4"/>
  <c r="AC85" i="5" s="1"/>
  <c r="G44" i="4"/>
  <c r="AB68" i="5" s="1"/>
  <c r="G32" i="4"/>
  <c r="AB56" i="5" s="1"/>
  <c r="J136" i="4"/>
  <c r="AC48" i="5" s="1"/>
  <c r="S122" i="4"/>
  <c r="AF34" i="5" s="1"/>
  <c r="AJ109" i="3"/>
  <c r="V133" i="5" s="1"/>
  <c r="P52" i="3"/>
  <c r="Q76" i="5" s="1"/>
  <c r="AJ39" i="3"/>
  <c r="V63" i="5" s="1"/>
  <c r="AG78" i="3"/>
  <c r="U102" i="5" s="1"/>
  <c r="AG49" i="3"/>
  <c r="U73" i="5" s="1"/>
  <c r="S71" i="3"/>
  <c r="V71" i="3" s="1"/>
  <c r="S95" i="5" s="1"/>
  <c r="S49" i="4"/>
  <c r="AF73" i="5" s="1"/>
  <c r="S13" i="4"/>
  <c r="AF14" i="5" s="1"/>
  <c r="I118" i="3"/>
  <c r="P30" i="5" s="1"/>
  <c r="F71" i="3"/>
  <c r="O95" i="5" s="1"/>
  <c r="AG64" i="3"/>
  <c r="U88" i="5" s="1"/>
  <c r="AC110" i="75"/>
  <c r="J134" i="5" s="1"/>
  <c r="P47" i="75"/>
  <c r="Q47" i="75" s="1"/>
  <c r="V47" i="75" s="1"/>
  <c r="H71" i="5" s="1"/>
  <c r="P7" i="75"/>
  <c r="Q7" i="75" s="1"/>
  <c r="V7" i="75" s="1"/>
  <c r="H8" i="5" s="1"/>
  <c r="P136" i="75"/>
  <c r="Q136" i="75" s="1"/>
  <c r="V136" i="75" s="1"/>
  <c r="H48" i="5" s="1"/>
  <c r="T121" i="75"/>
  <c r="F33" i="5" s="1"/>
  <c r="T16" i="75"/>
  <c r="F17" i="5" s="1"/>
  <c r="H135" i="75"/>
  <c r="I135" i="75" s="1"/>
  <c r="U135" i="75" s="1"/>
  <c r="G47" i="5" s="1"/>
  <c r="H111" i="75"/>
  <c r="I111" i="75" s="1"/>
  <c r="U111" i="75" s="1"/>
  <c r="G135" i="5" s="1"/>
  <c r="H87" i="75"/>
  <c r="I87" i="75" s="1"/>
  <c r="U87" i="75" s="1"/>
  <c r="G111" i="5" s="1"/>
  <c r="H71" i="75"/>
  <c r="I71" i="75" s="1"/>
  <c r="U71" i="75" s="1"/>
  <c r="G95" i="5" s="1"/>
  <c r="H63" i="75"/>
  <c r="I63" i="75" s="1"/>
  <c r="U63" i="75" s="1"/>
  <c r="G87" i="5" s="1"/>
  <c r="H39" i="75"/>
  <c r="I39" i="75" s="1"/>
  <c r="U39" i="75" s="1"/>
  <c r="G63" i="5" s="1"/>
  <c r="H15" i="75"/>
  <c r="I15" i="75" s="1"/>
  <c r="U15" i="75" s="1"/>
  <c r="G16" i="5" s="1"/>
  <c r="AC133" i="75"/>
  <c r="J45" i="5" s="1"/>
  <c r="AC37" i="75"/>
  <c r="J61" i="5" s="1"/>
  <c r="S88" i="4"/>
  <c r="AF112" i="5" s="1"/>
  <c r="G68" i="4"/>
  <c r="AB92" i="5" s="1"/>
  <c r="S52" i="4"/>
  <c r="AF76" i="5" s="1"/>
  <c r="S24" i="4"/>
  <c r="AF25" i="5" s="1"/>
  <c r="P62" i="3"/>
  <c r="Q86" i="5" s="1"/>
  <c r="P40" i="3"/>
  <c r="Q64" i="5" s="1"/>
  <c r="P80" i="75"/>
  <c r="Q80" i="75" s="1"/>
  <c r="V80" i="75" s="1"/>
  <c r="H104" i="5" s="1"/>
  <c r="AC63" i="75"/>
  <c r="J87" i="5" s="1"/>
  <c r="T7" i="75"/>
  <c r="F8" i="5" s="1"/>
  <c r="T4" i="75"/>
  <c r="F5" i="5" s="1"/>
  <c r="P132" i="75"/>
  <c r="Q132" i="75" s="1"/>
  <c r="V132" i="75" s="1"/>
  <c r="H44" i="5" s="1"/>
  <c r="P128" i="75"/>
  <c r="Q128" i="75" s="1"/>
  <c r="V128" i="75" s="1"/>
  <c r="H40" i="5" s="1"/>
  <c r="T98" i="75"/>
  <c r="F122" i="5" s="1"/>
  <c r="S70" i="4"/>
  <c r="AF94" i="5" s="1"/>
  <c r="J67" i="4"/>
  <c r="AC91" i="5" s="1"/>
  <c r="J55" i="4"/>
  <c r="AC79" i="5" s="1"/>
  <c r="G14" i="4"/>
  <c r="AB15" i="5" s="1"/>
  <c r="J130" i="4"/>
  <c r="AC42" i="5" s="1"/>
  <c r="AG90" i="3"/>
  <c r="U114" i="5" s="1"/>
  <c r="I83" i="3"/>
  <c r="P107" i="5" s="1"/>
  <c r="F78" i="3"/>
  <c r="O102" i="5" s="1"/>
  <c r="AJ60" i="3"/>
  <c r="V84" i="5" s="1"/>
  <c r="I10" i="3"/>
  <c r="P11" i="5" s="1"/>
  <c r="AJ135" i="3"/>
  <c r="V47" i="5" s="1"/>
  <c r="AG133" i="3"/>
  <c r="U45" i="5" s="1"/>
  <c r="F132" i="3"/>
  <c r="O44" i="5" s="1"/>
  <c r="T90" i="75"/>
  <c r="F114" i="5" s="1"/>
  <c r="P77" i="75"/>
  <c r="Q77" i="75" s="1"/>
  <c r="V77" i="75" s="1"/>
  <c r="T76" i="75"/>
  <c r="F100" i="5" s="1"/>
  <c r="T28" i="75"/>
  <c r="F52" i="5" s="1"/>
  <c r="AD128" i="3"/>
  <c r="T40" i="5" s="1"/>
  <c r="AJ124" i="3"/>
  <c r="V36" i="5" s="1"/>
  <c r="P111" i="75"/>
  <c r="Q111" i="75" s="1"/>
  <c r="V111" i="75" s="1"/>
  <c r="H135" i="5" s="1"/>
  <c r="P108" i="75"/>
  <c r="Q108" i="75" s="1"/>
  <c r="V108" i="75" s="1"/>
  <c r="H132" i="5" s="1"/>
  <c r="Z99" i="75"/>
  <c r="L123" i="5" s="1"/>
  <c r="S96" i="4"/>
  <c r="AF120" i="5" s="1"/>
  <c r="J93" i="4"/>
  <c r="AC117" i="5" s="1"/>
  <c r="J84" i="4"/>
  <c r="AC108" i="5" s="1"/>
  <c r="S71" i="4"/>
  <c r="AF95" i="5" s="1"/>
  <c r="G67" i="4"/>
  <c r="AB91" i="5" s="1"/>
  <c r="P65" i="4"/>
  <c r="AE89" i="5" s="1"/>
  <c r="S63" i="4"/>
  <c r="AF87" i="5" s="1"/>
  <c r="S59" i="4"/>
  <c r="AF83" i="5" s="1"/>
  <c r="G55" i="4"/>
  <c r="AB79" i="5" s="1"/>
  <c r="P53" i="4"/>
  <c r="AE77" i="5" s="1"/>
  <c r="S51" i="4"/>
  <c r="AF75" i="5" s="1"/>
  <c r="S47" i="4"/>
  <c r="AF71" i="5" s="1"/>
  <c r="J12" i="4"/>
  <c r="AC13" i="5" s="1"/>
  <c r="S11" i="4"/>
  <c r="AF12" i="5" s="1"/>
  <c r="S120" i="4"/>
  <c r="AF32" i="5" s="1"/>
  <c r="J135" i="4"/>
  <c r="AC47" i="5" s="1"/>
  <c r="S130" i="4"/>
  <c r="AF42" i="5" s="1"/>
  <c r="G130" i="4"/>
  <c r="AB42" i="5" s="1"/>
  <c r="I103" i="3"/>
  <c r="P127" i="5" s="1"/>
  <c r="F80" i="3"/>
  <c r="O104" i="5" s="1"/>
  <c r="F64" i="3"/>
  <c r="O88" i="5" s="1"/>
  <c r="F51" i="3"/>
  <c r="O75" i="5" s="1"/>
  <c r="P37" i="3"/>
  <c r="Q61" i="5" s="1"/>
  <c r="F15" i="3"/>
  <c r="O16" i="5" s="1"/>
  <c r="AG11" i="3"/>
  <c r="U12" i="5" s="1"/>
  <c r="AG8" i="3"/>
  <c r="U9" i="5" s="1"/>
  <c r="P8" i="3"/>
  <c r="Q9" i="5" s="1"/>
  <c r="F7" i="3"/>
  <c r="O8" i="5" s="1"/>
  <c r="P120" i="3"/>
  <c r="Q32" i="5" s="1"/>
  <c r="F134" i="3"/>
  <c r="O46" i="5" s="1"/>
  <c r="AG130" i="3"/>
  <c r="U42" i="5" s="1"/>
  <c r="P130" i="3"/>
  <c r="Q42" i="5" s="1"/>
  <c r="T104" i="75"/>
  <c r="F128" i="5" s="1"/>
  <c r="AC86" i="75"/>
  <c r="J110" i="5" s="1"/>
  <c r="AC38" i="75"/>
  <c r="J62" i="5" s="1"/>
  <c r="X45" i="4"/>
  <c r="AG69" i="5" s="1"/>
  <c r="T107" i="3"/>
  <c r="U107" i="3" s="1"/>
  <c r="V107" i="3" s="1"/>
  <c r="S131" i="5" s="1"/>
  <c r="AD51" i="3"/>
  <c r="T75" i="5" s="1"/>
  <c r="S78" i="3"/>
  <c r="V78" i="3" s="1"/>
  <c r="S102" i="5" s="1"/>
  <c r="T46" i="3"/>
  <c r="U46" i="3" s="1"/>
  <c r="V46" i="3" s="1"/>
  <c r="S70" i="5" s="1"/>
  <c r="X91" i="4"/>
  <c r="AG115" i="5" s="1"/>
  <c r="T51" i="3"/>
  <c r="U51" i="3" s="1"/>
  <c r="V51" i="3" s="1"/>
  <c r="S75" i="5" s="1"/>
  <c r="J16" i="4"/>
  <c r="AC17" i="5" s="1"/>
  <c r="G11" i="4"/>
  <c r="AB12" i="5" s="1"/>
  <c r="J8" i="4"/>
  <c r="AC9" i="5" s="1"/>
  <c r="S134" i="4"/>
  <c r="AF46" i="5" s="1"/>
  <c r="I93" i="3"/>
  <c r="P117" i="5" s="1"/>
  <c r="AG87" i="3"/>
  <c r="U111" i="5" s="1"/>
  <c r="AJ73" i="3"/>
  <c r="V97" i="5" s="1"/>
  <c r="P66" i="3"/>
  <c r="Q90" i="5" s="1"/>
  <c r="I64" i="3"/>
  <c r="P88" i="5" s="1"/>
  <c r="F59" i="3"/>
  <c r="O83" i="5" s="1"/>
  <c r="F54" i="3"/>
  <c r="O78" i="5" s="1"/>
  <c r="I15" i="3"/>
  <c r="P16" i="5" s="1"/>
  <c r="AJ13" i="3"/>
  <c r="V14" i="5" s="1"/>
  <c r="F10" i="3"/>
  <c r="O11" i="5" s="1"/>
  <c r="AJ8" i="3"/>
  <c r="V9" i="5" s="1"/>
  <c r="AG120" i="3"/>
  <c r="U32" i="5" s="1"/>
  <c r="P128" i="3"/>
  <c r="Q40" i="5" s="1"/>
  <c r="F127" i="3"/>
  <c r="O39" i="5" s="1"/>
  <c r="AD126" i="3"/>
  <c r="T38" i="5" s="1"/>
  <c r="AJ122" i="3"/>
  <c r="V34" i="5" s="1"/>
  <c r="P119" i="75"/>
  <c r="Q119" i="75" s="1"/>
  <c r="V119" i="75" s="1"/>
  <c r="H31" i="5" s="1"/>
  <c r="P116" i="75"/>
  <c r="Q116" i="75" s="1"/>
  <c r="V116" i="75" s="1"/>
  <c r="H28" i="5" s="1"/>
  <c r="P113" i="75"/>
  <c r="Q113" i="75" s="1"/>
  <c r="V113" i="75" s="1"/>
  <c r="Z101" i="75"/>
  <c r="L125" i="5" s="1"/>
  <c r="AC61" i="75"/>
  <c r="J85" i="5" s="1"/>
  <c r="P34" i="75"/>
  <c r="Q34" i="75" s="1"/>
  <c r="V34" i="75" s="1"/>
  <c r="H58" i="5" s="1"/>
  <c r="Z25" i="75"/>
  <c r="L26" i="5" s="1"/>
  <c r="AC4" i="75"/>
  <c r="J5" i="5" s="1"/>
  <c r="P131" i="75"/>
  <c r="Q131" i="75" s="1"/>
  <c r="V131" i="75" s="1"/>
  <c r="H43" i="5" s="1"/>
  <c r="S36" i="4"/>
  <c r="AF60" i="5" s="1"/>
  <c r="G28" i="4"/>
  <c r="AB52" i="5" s="1"/>
  <c r="S20" i="4"/>
  <c r="AF21" i="5" s="1"/>
  <c r="G12" i="4"/>
  <c r="AB13" i="5" s="1"/>
  <c r="J132" i="4"/>
  <c r="AC44" i="5" s="1"/>
  <c r="G122" i="4"/>
  <c r="AB34" i="5" s="1"/>
  <c r="AJ93" i="3"/>
  <c r="V117" i="5" s="1"/>
  <c r="P76" i="3"/>
  <c r="Q100" i="5" s="1"/>
  <c r="F72" i="3"/>
  <c r="O96" i="5" s="1"/>
  <c r="I63" i="3"/>
  <c r="P87" i="5" s="1"/>
  <c r="AJ59" i="3"/>
  <c r="V83" i="5" s="1"/>
  <c r="I47" i="3"/>
  <c r="P71" i="5" s="1"/>
  <c r="AG40" i="3"/>
  <c r="U64" i="5" s="1"/>
  <c r="P107" i="75"/>
  <c r="Q107" i="75" s="1"/>
  <c r="V107" i="75" s="1"/>
  <c r="H131" i="5" s="1"/>
  <c r="P6" i="75"/>
  <c r="Q6" i="75" s="1"/>
  <c r="V6" i="75" s="1"/>
  <c r="H7" i="5" s="1"/>
  <c r="T128" i="75"/>
  <c r="F40" i="5" s="1"/>
  <c r="AC76" i="75"/>
  <c r="J100" i="5" s="1"/>
  <c r="I31" i="3"/>
  <c r="P55" i="5" s="1"/>
  <c r="F17" i="3"/>
  <c r="O18" i="5" s="1"/>
  <c r="P13" i="3"/>
  <c r="Q14" i="5" s="1"/>
  <c r="F9" i="3"/>
  <c r="O10" i="5" s="1"/>
  <c r="I130" i="3"/>
  <c r="P42" i="5" s="1"/>
  <c r="AJ121" i="3"/>
  <c r="V33" i="5" s="1"/>
  <c r="T113" i="75"/>
  <c r="F137" i="5" s="1"/>
  <c r="P104" i="75"/>
  <c r="Q104" i="75" s="1"/>
  <c r="V104" i="75" s="1"/>
  <c r="H128" i="5" s="1"/>
  <c r="Z89" i="75"/>
  <c r="L113" i="5" s="1"/>
  <c r="AC85" i="75"/>
  <c r="J109" i="5" s="1"/>
  <c r="Z53" i="75"/>
  <c r="L77" i="5" s="1"/>
  <c r="T40" i="75"/>
  <c r="F64" i="5" s="1"/>
  <c r="H128" i="75"/>
  <c r="I128" i="75" s="1"/>
  <c r="U128" i="75" s="1"/>
  <c r="G40" i="5" s="1"/>
  <c r="H80" i="75"/>
  <c r="I80" i="75" s="1"/>
  <c r="U80" i="75" s="1"/>
  <c r="G104" i="5" s="1"/>
  <c r="H56" i="75"/>
  <c r="I56" i="75" s="1"/>
  <c r="U56" i="75" s="1"/>
  <c r="G80" i="5" s="1"/>
  <c r="H8" i="75"/>
  <c r="I8" i="75" s="1"/>
  <c r="U8" i="75" s="1"/>
  <c r="G9" i="5" s="1"/>
  <c r="H133" i="75"/>
  <c r="I133" i="75" s="1"/>
  <c r="U133" i="75" s="1"/>
  <c r="G45" i="5" s="1"/>
  <c r="H109" i="75"/>
  <c r="I109" i="75" s="1"/>
  <c r="U109" i="75" s="1"/>
  <c r="G133" i="5" s="1"/>
  <c r="H85" i="75"/>
  <c r="I85" i="75" s="1"/>
  <c r="U85" i="75" s="1"/>
  <c r="G109" i="5" s="1"/>
  <c r="H61" i="75"/>
  <c r="I61" i="75" s="1"/>
  <c r="U61" i="75" s="1"/>
  <c r="G85" i="5" s="1"/>
  <c r="H37" i="75"/>
  <c r="I37" i="75" s="1"/>
  <c r="U37" i="75" s="1"/>
  <c r="G61" i="5" s="1"/>
  <c r="H13" i="75"/>
  <c r="I13" i="75" s="1"/>
  <c r="U13" i="75" s="1"/>
  <c r="G14" i="5" s="1"/>
  <c r="AG112" i="3"/>
  <c r="U136" i="5" s="1"/>
  <c r="AJ85" i="3"/>
  <c r="V109" i="5" s="1"/>
  <c r="F82" i="3"/>
  <c r="O106" i="5" s="1"/>
  <c r="AG75" i="3"/>
  <c r="U99" i="5" s="1"/>
  <c r="AD74" i="3"/>
  <c r="T98" i="5" s="1"/>
  <c r="I68" i="3"/>
  <c r="P92" i="5" s="1"/>
  <c r="I125" i="3"/>
  <c r="P37" i="5" s="1"/>
  <c r="AG124" i="3"/>
  <c r="U36" i="5" s="1"/>
  <c r="H127" i="75"/>
  <c r="I127" i="75" s="1"/>
  <c r="U127" i="75" s="1"/>
  <c r="G39" i="5" s="1"/>
  <c r="H103" i="75"/>
  <c r="I103" i="75" s="1"/>
  <c r="U103" i="75" s="1"/>
  <c r="G127" i="5" s="1"/>
  <c r="H79" i="75"/>
  <c r="I79" i="75" s="1"/>
  <c r="U79" i="75" s="1"/>
  <c r="G103" i="5" s="1"/>
  <c r="H55" i="75"/>
  <c r="I55" i="75" s="1"/>
  <c r="U55" i="75" s="1"/>
  <c r="G79" i="5" s="1"/>
  <c r="H31" i="75"/>
  <c r="I31" i="75" s="1"/>
  <c r="U31" i="75" s="1"/>
  <c r="G55" i="5" s="1"/>
  <c r="H7" i="75"/>
  <c r="I7" i="75" s="1"/>
  <c r="U7" i="75" s="1"/>
  <c r="G8" i="5" s="1"/>
  <c r="T21" i="75"/>
  <c r="F22" i="5" s="1"/>
  <c r="S127" i="3"/>
  <c r="V127" i="3" s="1"/>
  <c r="S39" i="5" s="1"/>
  <c r="S70" i="3"/>
  <c r="V70" i="3" s="1"/>
  <c r="S94" i="5" s="1"/>
  <c r="J90" i="4"/>
  <c r="AC114" i="5" s="1"/>
  <c r="S81" i="4"/>
  <c r="AF105" i="5" s="1"/>
  <c r="G73" i="4"/>
  <c r="AB97" i="5" s="1"/>
  <c r="P23" i="4"/>
  <c r="AE24" i="5" s="1"/>
  <c r="P11" i="4"/>
  <c r="AE12" i="5" s="1"/>
  <c r="S9" i="4"/>
  <c r="AF10" i="5" s="1"/>
  <c r="J6" i="4"/>
  <c r="AC7" i="5" s="1"/>
  <c r="G136" i="4"/>
  <c r="AB48" i="5" s="1"/>
  <c r="S132" i="4"/>
  <c r="AF44" i="5" s="1"/>
  <c r="J129" i="4"/>
  <c r="AC41" i="5" s="1"/>
  <c r="S127" i="4"/>
  <c r="AF39" i="5" s="1"/>
  <c r="J124" i="4"/>
  <c r="AC36" i="5" s="1"/>
  <c r="AJ119" i="3"/>
  <c r="V31" i="5" s="1"/>
  <c r="I115" i="3"/>
  <c r="P27" i="5" s="1"/>
  <c r="AG109" i="3"/>
  <c r="U133" i="5" s="1"/>
  <c r="P101" i="3"/>
  <c r="Q125" i="5" s="1"/>
  <c r="P91" i="3"/>
  <c r="Q115" i="5" s="1"/>
  <c r="AG80" i="3"/>
  <c r="U104" i="5" s="1"/>
  <c r="AD79" i="3"/>
  <c r="T103" i="5" s="1"/>
  <c r="I73" i="3"/>
  <c r="P97" i="5" s="1"/>
  <c r="I16" i="3"/>
  <c r="P17" i="5" s="1"/>
  <c r="F11" i="3"/>
  <c r="O12" i="5" s="1"/>
  <c r="AJ9" i="3"/>
  <c r="V10" i="5" s="1"/>
  <c r="AG7" i="3"/>
  <c r="U8" i="5" s="1"/>
  <c r="I135" i="3"/>
  <c r="P47" i="5" s="1"/>
  <c r="Z112" i="75"/>
  <c r="L136" i="5" s="1"/>
  <c r="AC109" i="75"/>
  <c r="J133" i="5" s="1"/>
  <c r="P95" i="75"/>
  <c r="Q95" i="75" s="1"/>
  <c r="V95" i="75" s="1"/>
  <c r="H119" i="5" s="1"/>
  <c r="P93" i="75"/>
  <c r="Q93" i="75" s="1"/>
  <c r="V93" i="75" s="1"/>
  <c r="H117" i="5" s="1"/>
  <c r="P91" i="75"/>
  <c r="Q91" i="75" s="1"/>
  <c r="V91" i="75" s="1"/>
  <c r="H115" i="5" s="1"/>
  <c r="P58" i="75"/>
  <c r="Q58" i="75" s="1"/>
  <c r="V58" i="75" s="1"/>
  <c r="H82" i="5" s="1"/>
  <c r="P54" i="75"/>
  <c r="Q54" i="75" s="1"/>
  <c r="V54" i="75" s="1"/>
  <c r="H78" i="5" s="1"/>
  <c r="Z132" i="75"/>
  <c r="L44" i="5" s="1"/>
  <c r="T123" i="75"/>
  <c r="F35" i="5" s="1"/>
  <c r="H126" i="75"/>
  <c r="I126" i="75" s="1"/>
  <c r="U126" i="75" s="1"/>
  <c r="G38" i="5" s="1"/>
  <c r="H118" i="75"/>
  <c r="I118" i="75" s="1"/>
  <c r="U118" i="75" s="1"/>
  <c r="G30" i="5" s="1"/>
  <c r="H102" i="75"/>
  <c r="I102" i="75" s="1"/>
  <c r="U102" i="75" s="1"/>
  <c r="G126" i="5" s="1"/>
  <c r="H94" i="75"/>
  <c r="I94" i="75" s="1"/>
  <c r="U94" i="75" s="1"/>
  <c r="G118" i="5" s="1"/>
  <c r="H78" i="75"/>
  <c r="I78" i="75" s="1"/>
  <c r="U78" i="75" s="1"/>
  <c r="G102" i="5" s="1"/>
  <c r="H54" i="75"/>
  <c r="I54" i="75" s="1"/>
  <c r="U54" i="75" s="1"/>
  <c r="G78" i="5" s="1"/>
  <c r="H30" i="75"/>
  <c r="I30" i="75" s="1"/>
  <c r="U30" i="75" s="1"/>
  <c r="G54" i="5" s="1"/>
  <c r="H6" i="75"/>
  <c r="I6" i="75" s="1"/>
  <c r="U6" i="75" s="1"/>
  <c r="G7" i="5" s="1"/>
  <c r="H123" i="75"/>
  <c r="I123" i="75" s="1"/>
  <c r="U123" i="75" s="1"/>
  <c r="G35" i="5" s="1"/>
  <c r="H99" i="75"/>
  <c r="I99" i="75" s="1"/>
  <c r="U99" i="75" s="1"/>
  <c r="G123" i="5" s="1"/>
  <c r="H75" i="75"/>
  <c r="I75" i="75" s="1"/>
  <c r="U75" i="75" s="1"/>
  <c r="G99" i="5" s="1"/>
  <c r="H51" i="75"/>
  <c r="I51" i="75" s="1"/>
  <c r="U51" i="75" s="1"/>
  <c r="G75" i="5" s="1"/>
  <c r="H27" i="75"/>
  <c r="I27" i="75" s="1"/>
  <c r="U27" i="75" s="1"/>
  <c r="G51" i="5" s="1"/>
  <c r="J47" i="4"/>
  <c r="AC71" i="5" s="1"/>
  <c r="S30" i="4"/>
  <c r="AF54" i="5" s="1"/>
  <c r="G18" i="4"/>
  <c r="AB19" i="5" s="1"/>
  <c r="J11" i="4"/>
  <c r="AC12" i="5" s="1"/>
  <c r="G128" i="4"/>
  <c r="AB40" i="5" s="1"/>
  <c r="S124" i="4"/>
  <c r="AF36" i="5" s="1"/>
  <c r="AJ105" i="3"/>
  <c r="V129" i="5" s="1"/>
  <c r="AG95" i="3"/>
  <c r="U119" i="5" s="1"/>
  <c r="P82" i="3"/>
  <c r="Q106" i="5" s="1"/>
  <c r="I59" i="3"/>
  <c r="P83" i="5" s="1"/>
  <c r="F49" i="3"/>
  <c r="O73" i="5" s="1"/>
  <c r="P4" i="3"/>
  <c r="Q5" i="5" s="1"/>
  <c r="Z108" i="75"/>
  <c r="L132" i="5" s="1"/>
  <c r="P88" i="75"/>
  <c r="Q88" i="75" s="1"/>
  <c r="V88" i="75" s="1"/>
  <c r="H112" i="5" s="1"/>
  <c r="Z75" i="75"/>
  <c r="L99" i="5" s="1"/>
  <c r="Z69" i="75"/>
  <c r="L93" i="5" s="1"/>
  <c r="P50" i="75"/>
  <c r="Q50" i="75" s="1"/>
  <c r="V50" i="75" s="1"/>
  <c r="Z29" i="75"/>
  <c r="L53" i="5" s="1"/>
  <c r="P15" i="75"/>
  <c r="Q15" i="75" s="1"/>
  <c r="V15" i="75" s="1"/>
  <c r="H16" i="5" s="1"/>
  <c r="Z13" i="75"/>
  <c r="L14" i="5" s="1"/>
  <c r="P120" i="75"/>
  <c r="Q120" i="75" s="1"/>
  <c r="V120" i="75" s="1"/>
  <c r="H32" i="5" s="1"/>
  <c r="AC136" i="75"/>
  <c r="J48" i="5" s="1"/>
  <c r="AC112" i="75"/>
  <c r="J136" i="5" s="1"/>
  <c r="P97" i="75"/>
  <c r="Q97" i="75" s="1"/>
  <c r="V97" i="75" s="1"/>
  <c r="H121" i="5" s="1"/>
  <c r="AC28" i="75"/>
  <c r="J52" i="5" s="1"/>
  <c r="T22" i="75"/>
  <c r="F23" i="5" s="1"/>
  <c r="P130" i="75"/>
  <c r="Q130" i="75" s="1"/>
  <c r="V130" i="75" s="1"/>
  <c r="T129" i="75"/>
  <c r="F41" i="5" s="1"/>
  <c r="P126" i="75"/>
  <c r="Q126" i="75" s="1"/>
  <c r="V126" i="75" s="1"/>
  <c r="H38" i="5" s="1"/>
  <c r="H82" i="75"/>
  <c r="I82" i="75" s="1"/>
  <c r="U82" i="75" s="1"/>
  <c r="G106" i="5" s="1"/>
  <c r="H70" i="75"/>
  <c r="I70" i="75" s="1"/>
  <c r="U70" i="75" s="1"/>
  <c r="G94" i="5" s="1"/>
  <c r="H58" i="75"/>
  <c r="I58" i="75" s="1"/>
  <c r="U58" i="75" s="1"/>
  <c r="G82" i="5" s="1"/>
  <c r="H46" i="75"/>
  <c r="I46" i="75" s="1"/>
  <c r="U46" i="75" s="1"/>
  <c r="G70" i="5" s="1"/>
  <c r="H34" i="75"/>
  <c r="I34" i="75" s="1"/>
  <c r="U34" i="75" s="1"/>
  <c r="G58" i="5" s="1"/>
  <c r="H22" i="75"/>
  <c r="I22" i="75" s="1"/>
  <c r="U22" i="75" s="1"/>
  <c r="G23" i="5" s="1"/>
  <c r="H10" i="75"/>
  <c r="I10" i="75" s="1"/>
  <c r="U10" i="75" s="1"/>
  <c r="G11" i="5" s="1"/>
  <c r="S57" i="4"/>
  <c r="AF81" i="5" s="1"/>
  <c r="S21" i="4"/>
  <c r="AF22" i="5" s="1"/>
  <c r="G19" i="4"/>
  <c r="AB20" i="5" s="1"/>
  <c r="F89" i="3"/>
  <c r="O113" i="5" s="1"/>
  <c r="P83" i="3"/>
  <c r="Q107" i="5" s="1"/>
  <c r="I80" i="3"/>
  <c r="P104" i="5" s="1"/>
  <c r="P94" i="75"/>
  <c r="Q94" i="75" s="1"/>
  <c r="V94" i="75" s="1"/>
  <c r="H118" i="5" s="1"/>
  <c r="Z82" i="75"/>
  <c r="L106" i="5" s="1"/>
  <c r="P78" i="75"/>
  <c r="Q78" i="75" s="1"/>
  <c r="V78" i="75" s="1"/>
  <c r="AC21" i="75"/>
  <c r="J22" i="5" s="1"/>
  <c r="P19" i="75"/>
  <c r="Q19" i="75" s="1"/>
  <c r="V19" i="75" s="1"/>
  <c r="H20" i="5" s="1"/>
  <c r="AC12" i="75"/>
  <c r="J13" i="5" s="1"/>
  <c r="T9" i="75"/>
  <c r="F10" i="5" s="1"/>
  <c r="AC124" i="75"/>
  <c r="M36" i="5" s="1"/>
  <c r="P123" i="75"/>
  <c r="Q123" i="75" s="1"/>
  <c r="V123" i="75" s="1"/>
  <c r="H35" i="5" s="1"/>
  <c r="H117" i="75"/>
  <c r="I117" i="75" s="1"/>
  <c r="U117" i="75" s="1"/>
  <c r="G29" i="5" s="1"/>
  <c r="H45" i="75"/>
  <c r="I45" i="75" s="1"/>
  <c r="U45" i="75" s="1"/>
  <c r="G69" i="5" s="1"/>
  <c r="H21" i="75"/>
  <c r="I21" i="75" s="1"/>
  <c r="U21" i="75" s="1"/>
  <c r="G22" i="5" s="1"/>
  <c r="H134" i="75"/>
  <c r="I134" i="75" s="1"/>
  <c r="U134" i="75" s="1"/>
  <c r="G46" i="5" s="1"/>
  <c r="H122" i="75"/>
  <c r="I122" i="75" s="1"/>
  <c r="U122" i="75" s="1"/>
  <c r="G34" i="5" s="1"/>
  <c r="H110" i="75"/>
  <c r="I110" i="75" s="1"/>
  <c r="U110" i="75" s="1"/>
  <c r="G134" i="5" s="1"/>
  <c r="H98" i="75"/>
  <c r="I98" i="75" s="1"/>
  <c r="U98" i="75" s="1"/>
  <c r="G122" i="5" s="1"/>
  <c r="H86" i="75"/>
  <c r="I86" i="75" s="1"/>
  <c r="U86" i="75" s="1"/>
  <c r="G110" i="5" s="1"/>
  <c r="H74" i="75"/>
  <c r="I74" i="75" s="1"/>
  <c r="U74" i="75" s="1"/>
  <c r="G98" i="5" s="1"/>
  <c r="H62" i="75"/>
  <c r="I62" i="75" s="1"/>
  <c r="U62" i="75" s="1"/>
  <c r="G86" i="5" s="1"/>
  <c r="H50" i="75"/>
  <c r="I50" i="75" s="1"/>
  <c r="U50" i="75" s="1"/>
  <c r="G74" i="5" s="1"/>
  <c r="H38" i="75"/>
  <c r="I38" i="75" s="1"/>
  <c r="U38" i="75" s="1"/>
  <c r="G62" i="5" s="1"/>
  <c r="H26" i="75"/>
  <c r="I26" i="75" s="1"/>
  <c r="U26" i="75" s="1"/>
  <c r="G50" i="5" s="1"/>
  <c r="S116" i="4"/>
  <c r="AF28" i="5" s="1"/>
  <c r="J113" i="4"/>
  <c r="AC137" i="5" s="1"/>
  <c r="P105" i="3"/>
  <c r="Q129" i="5" s="1"/>
  <c r="Z66" i="75"/>
  <c r="L90" i="5" s="1"/>
  <c r="G124" i="4"/>
  <c r="AB36" i="5" s="1"/>
  <c r="P118" i="4"/>
  <c r="AE30" i="5" s="1"/>
  <c r="AJ29" i="3"/>
  <c r="V53" i="5" s="1"/>
  <c r="P10" i="4"/>
  <c r="AE11" i="5" s="1"/>
  <c r="AD113" i="3"/>
  <c r="T137" i="5" s="1"/>
  <c r="J134" i="4"/>
  <c r="AC46" i="5" s="1"/>
  <c r="P121" i="4"/>
  <c r="AE33" i="5" s="1"/>
  <c r="AG85" i="3"/>
  <c r="U109" i="5" s="1"/>
  <c r="P43" i="75"/>
  <c r="Q43" i="75" s="1"/>
  <c r="V43" i="75" s="1"/>
  <c r="H67" i="5" s="1"/>
  <c r="G119" i="4"/>
  <c r="AB31" i="5" s="1"/>
  <c r="S115" i="4"/>
  <c r="AF27" i="5" s="1"/>
  <c r="G101" i="4"/>
  <c r="AB125" i="5" s="1"/>
  <c r="P45" i="3"/>
  <c r="Q69" i="5" s="1"/>
  <c r="Z63" i="75"/>
  <c r="L87" i="5" s="1"/>
  <c r="G134" i="4"/>
  <c r="AB46" i="5" s="1"/>
  <c r="I88" i="3"/>
  <c r="P112" i="5" s="1"/>
  <c r="P86" i="3"/>
  <c r="Q110" i="5" s="1"/>
  <c r="AG83" i="3"/>
  <c r="U107" i="5" s="1"/>
  <c r="AJ81" i="3"/>
  <c r="V105" i="5" s="1"/>
  <c r="AG59" i="3"/>
  <c r="U83" i="5" s="1"/>
  <c r="AJ57" i="3"/>
  <c r="V81" i="5" s="1"/>
  <c r="AJ52" i="3"/>
  <c r="V76" i="5" s="1"/>
  <c r="AG47" i="3"/>
  <c r="U71" i="5" s="1"/>
  <c r="AG13" i="3"/>
  <c r="U14" i="5" s="1"/>
  <c r="AC64" i="75"/>
  <c r="J88" i="5" s="1"/>
  <c r="P124" i="75"/>
  <c r="Q124" i="75" s="1"/>
  <c r="V124" i="75" s="1"/>
  <c r="H36" i="5" s="1"/>
  <c r="T27" i="3"/>
  <c r="U27" i="3" s="1"/>
  <c r="V27" i="3" s="1"/>
  <c r="S51" i="5" s="1"/>
  <c r="S110" i="4"/>
  <c r="AF134" i="5" s="1"/>
  <c r="AG31" i="3"/>
  <c r="U55" i="5" s="1"/>
  <c r="T65" i="75"/>
  <c r="F89" i="5" s="1"/>
  <c r="S4" i="3"/>
  <c r="V4" i="3" s="1"/>
  <c r="S5" i="5" s="1"/>
  <c r="AJ96" i="3"/>
  <c r="V120" i="5" s="1"/>
  <c r="I18" i="3"/>
  <c r="P19" i="5" s="1"/>
  <c r="P9" i="3"/>
  <c r="Q10" i="5" s="1"/>
  <c r="T88" i="75"/>
  <c r="F112" i="5" s="1"/>
  <c r="P70" i="75"/>
  <c r="Q70" i="75" s="1"/>
  <c r="V70" i="75" s="1"/>
  <c r="H94" i="5" s="1"/>
  <c r="P63" i="75"/>
  <c r="Q63" i="75" s="1"/>
  <c r="V63" i="75" s="1"/>
  <c r="H87" i="5" s="1"/>
  <c r="P35" i="75"/>
  <c r="Q35" i="75" s="1"/>
  <c r="V35" i="75" s="1"/>
  <c r="H59" i="5" s="1"/>
  <c r="S30" i="3"/>
  <c r="V30" i="3" s="1"/>
  <c r="S54" i="5" s="1"/>
  <c r="T111" i="3"/>
  <c r="U111" i="3" s="1"/>
  <c r="V111" i="3" s="1"/>
  <c r="T96" i="3"/>
  <c r="U96" i="3" s="1"/>
  <c r="V96" i="3" s="1"/>
  <c r="G88" i="4"/>
  <c r="AB112" i="5" s="1"/>
  <c r="S66" i="4"/>
  <c r="AF90" i="5" s="1"/>
  <c r="G64" i="4"/>
  <c r="AB88" i="5" s="1"/>
  <c r="G16" i="4"/>
  <c r="AB17" i="5" s="1"/>
  <c r="AG103" i="3"/>
  <c r="U127" i="5" s="1"/>
  <c r="F98" i="3"/>
  <c r="O122" i="5" s="1"/>
  <c r="I96" i="3"/>
  <c r="P120" i="5" s="1"/>
  <c r="P94" i="3"/>
  <c r="Q118" i="5" s="1"/>
  <c r="I91" i="3"/>
  <c r="P115" i="5" s="1"/>
  <c r="F88" i="3"/>
  <c r="O112" i="5" s="1"/>
  <c r="P102" i="75"/>
  <c r="Q102" i="75" s="1"/>
  <c r="V102" i="75" s="1"/>
  <c r="H126" i="5" s="1"/>
  <c r="T79" i="75"/>
  <c r="F103" i="5" s="1"/>
  <c r="J119" i="4"/>
  <c r="AC31" i="5" s="1"/>
  <c r="G6" i="4"/>
  <c r="AB7" i="5" s="1"/>
  <c r="P59" i="75"/>
  <c r="Q59" i="75" s="1"/>
  <c r="V59" i="75" s="1"/>
  <c r="H83" i="5" s="1"/>
  <c r="S117" i="3"/>
  <c r="V117" i="3" s="1"/>
  <c r="S29" i="5" s="1"/>
  <c r="T74" i="3"/>
  <c r="U74" i="3" s="1"/>
  <c r="V74" i="3" s="1"/>
  <c r="T69" i="3"/>
  <c r="U69" i="3" s="1"/>
  <c r="V69" i="3" s="1"/>
  <c r="S93" i="5" s="1"/>
  <c r="T94" i="3"/>
  <c r="U94" i="3" s="1"/>
  <c r="V94" i="3" s="1"/>
  <c r="T124" i="3"/>
  <c r="U124" i="3" s="1"/>
  <c r="V124" i="3" s="1"/>
  <c r="S36" i="5" s="1"/>
  <c r="S84" i="3"/>
  <c r="V84" i="3" s="1"/>
  <c r="X120" i="4"/>
  <c r="AG32" i="5" s="1"/>
  <c r="G132" i="4"/>
  <c r="AB44" i="5" s="1"/>
  <c r="S129" i="4"/>
  <c r="AF41" i="5" s="1"/>
  <c r="X127" i="4"/>
  <c r="AG39" i="5" s="1"/>
  <c r="P124" i="4"/>
  <c r="AE36" i="5" s="1"/>
  <c r="AJ118" i="3"/>
  <c r="V30" i="5" s="1"/>
  <c r="F96" i="3"/>
  <c r="O120" i="5" s="1"/>
  <c r="F74" i="3"/>
  <c r="O98" i="5" s="1"/>
  <c r="Z119" i="75"/>
  <c r="L31" i="5" s="1"/>
  <c r="Z87" i="75"/>
  <c r="L111" i="5" s="1"/>
  <c r="AC65" i="75"/>
  <c r="J89" i="5" s="1"/>
  <c r="AC52" i="75"/>
  <c r="J76" i="5" s="1"/>
  <c r="F116" i="3"/>
  <c r="O28" i="5" s="1"/>
  <c r="S8" i="4"/>
  <c r="AF9" i="5" s="1"/>
  <c r="AJ83" i="3"/>
  <c r="V107" i="5" s="1"/>
  <c r="J118" i="4"/>
  <c r="AC30" i="5" s="1"/>
  <c r="S109" i="4"/>
  <c r="AF133" i="5" s="1"/>
  <c r="T46" i="75"/>
  <c r="F70" i="5" s="1"/>
  <c r="T23" i="3"/>
  <c r="U23" i="3" s="1"/>
  <c r="V23" i="3" s="1"/>
  <c r="S24" i="5" s="1"/>
  <c r="S81" i="3"/>
  <c r="V81" i="3" s="1"/>
  <c r="S105" i="5" s="1"/>
  <c r="J122" i="4"/>
  <c r="T83" i="3"/>
  <c r="U83" i="3" s="1"/>
  <c r="V83" i="3" s="1"/>
  <c r="S107" i="5" s="1"/>
  <c r="T86" i="3"/>
  <c r="U86" i="3" s="1"/>
  <c r="V86" i="3" s="1"/>
  <c r="S110" i="5" s="1"/>
  <c r="T55" i="3"/>
  <c r="U55" i="3" s="1"/>
  <c r="V55" i="3" s="1"/>
  <c r="S79" i="5" s="1"/>
  <c r="T105" i="3"/>
  <c r="U105" i="3" s="1"/>
  <c r="V105" i="3" s="1"/>
  <c r="S129" i="5" s="1"/>
  <c r="T99" i="3"/>
  <c r="U99" i="3" s="1"/>
  <c r="V99" i="3" s="1"/>
  <c r="S123" i="5" s="1"/>
  <c r="S89" i="4"/>
  <c r="AF113" i="5" s="1"/>
  <c r="J86" i="4"/>
  <c r="X64" i="4"/>
  <c r="AG88" i="5" s="1"/>
  <c r="G15" i="4"/>
  <c r="AB16" i="5" s="1"/>
  <c r="J14" i="4"/>
  <c r="AC15" i="5" s="1"/>
  <c r="P12" i="4"/>
  <c r="AE13" i="5" s="1"/>
  <c r="AG127" i="3"/>
  <c r="U39" i="5" s="1"/>
  <c r="F122" i="3"/>
  <c r="O34" i="5" s="1"/>
  <c r="P48" i="75"/>
  <c r="Q48" i="75" s="1"/>
  <c r="V48" i="75" s="1"/>
  <c r="H72" i="5" s="1"/>
  <c r="P45" i="75"/>
  <c r="Q45" i="75" s="1"/>
  <c r="V45" i="75" s="1"/>
  <c r="H69" i="5" s="1"/>
  <c r="H137" i="75"/>
  <c r="I137" i="75" s="1"/>
  <c r="U137" i="75" s="1"/>
  <c r="G49" i="5" s="1"/>
  <c r="H125" i="75"/>
  <c r="I125" i="75" s="1"/>
  <c r="U125" i="75" s="1"/>
  <c r="G37" i="5" s="1"/>
  <c r="H113" i="75"/>
  <c r="I113" i="75" s="1"/>
  <c r="U113" i="75" s="1"/>
  <c r="G137" i="5" s="1"/>
  <c r="H101" i="75"/>
  <c r="I101" i="75" s="1"/>
  <c r="U101" i="75" s="1"/>
  <c r="G125" i="5" s="1"/>
  <c r="H89" i="75"/>
  <c r="I89" i="75" s="1"/>
  <c r="U89" i="75" s="1"/>
  <c r="G113" i="5" s="1"/>
  <c r="H77" i="75"/>
  <c r="I77" i="75" s="1"/>
  <c r="U77" i="75" s="1"/>
  <c r="G101" i="5" s="1"/>
  <c r="H65" i="75"/>
  <c r="I65" i="75" s="1"/>
  <c r="U65" i="75" s="1"/>
  <c r="G89" i="5" s="1"/>
  <c r="H53" i="75"/>
  <c r="I53" i="75" s="1"/>
  <c r="U53" i="75" s="1"/>
  <c r="G77" i="5" s="1"/>
  <c r="H41" i="75"/>
  <c r="I41" i="75" s="1"/>
  <c r="U41" i="75" s="1"/>
  <c r="G65" i="5" s="1"/>
  <c r="H29" i="75"/>
  <c r="I29" i="75" s="1"/>
  <c r="U29" i="75" s="1"/>
  <c r="G53" i="5" s="1"/>
  <c r="H17" i="75"/>
  <c r="I17" i="75" s="1"/>
  <c r="U17" i="75" s="1"/>
  <c r="G18" i="5" s="1"/>
  <c r="H5" i="75"/>
  <c r="I5" i="75" s="1"/>
  <c r="U5" i="75" s="1"/>
  <c r="G6" i="5" s="1"/>
  <c r="J112" i="4"/>
  <c r="AC136" i="5" s="1"/>
  <c r="X108" i="4"/>
  <c r="AG132" i="5" s="1"/>
  <c r="Z60" i="75"/>
  <c r="L84" i="5" s="1"/>
  <c r="F106" i="3"/>
  <c r="O130" i="5" s="1"/>
  <c r="AG99" i="3"/>
  <c r="U123" i="5" s="1"/>
  <c r="AG23" i="3"/>
  <c r="U24" i="5" s="1"/>
  <c r="Z91" i="75"/>
  <c r="L115" i="5" s="1"/>
  <c r="AC88" i="75"/>
  <c r="J112" i="5" s="1"/>
  <c r="P61" i="75"/>
  <c r="Q61" i="75" s="1"/>
  <c r="V61" i="75" s="1"/>
  <c r="H85" i="5" s="1"/>
  <c r="AC40" i="75"/>
  <c r="T29" i="75"/>
  <c r="F53" i="5" s="1"/>
  <c r="T17" i="75"/>
  <c r="F18" i="5" s="1"/>
  <c r="I116" i="3"/>
  <c r="P28" i="5" s="1"/>
  <c r="P100" i="3"/>
  <c r="Q124" i="5" s="1"/>
  <c r="AJ97" i="3"/>
  <c r="V121" i="5" s="1"/>
  <c r="P95" i="3"/>
  <c r="Q119" i="5" s="1"/>
  <c r="AD72" i="3"/>
  <c r="T96" i="5" s="1"/>
  <c r="I70" i="3"/>
  <c r="P94" i="5" s="1"/>
  <c r="AG50" i="3"/>
  <c r="U74" i="5" s="1"/>
  <c r="I32" i="3"/>
  <c r="P56" i="5" s="1"/>
  <c r="AJ16" i="3"/>
  <c r="V17" i="5" s="1"/>
  <c r="F13" i="3"/>
  <c r="O14" i="5" s="1"/>
  <c r="AJ11" i="3"/>
  <c r="V12" i="5" s="1"/>
  <c r="I11" i="3"/>
  <c r="P12" i="5" s="1"/>
  <c r="Z73" i="75"/>
  <c r="L97" i="5" s="1"/>
  <c r="Z70" i="75"/>
  <c r="L94" i="5" s="1"/>
  <c r="P62" i="75"/>
  <c r="Q62" i="75" s="1"/>
  <c r="V62" i="75" s="1"/>
  <c r="H86" i="5" s="1"/>
  <c r="Z47" i="75"/>
  <c r="L71" i="5" s="1"/>
  <c r="P37" i="75"/>
  <c r="Q37" i="75" s="1"/>
  <c r="V37" i="75" s="1"/>
  <c r="AC16" i="75"/>
  <c r="J17" i="5" s="1"/>
  <c r="P14" i="75"/>
  <c r="Q14" i="75" s="1"/>
  <c r="V14" i="75" s="1"/>
  <c r="H15" i="5" s="1"/>
  <c r="P10" i="75"/>
  <c r="Q10" i="75" s="1"/>
  <c r="V10" i="75" s="1"/>
  <c r="H11" i="5" s="1"/>
  <c r="P5" i="75"/>
  <c r="Q5" i="75" s="1"/>
  <c r="V5" i="75" s="1"/>
  <c r="H6" i="5" s="1"/>
  <c r="T85" i="75"/>
  <c r="F109" i="5" s="1"/>
  <c r="T24" i="75"/>
  <c r="F25" i="5" s="1"/>
  <c r="T12" i="75"/>
  <c r="F13" i="5" s="1"/>
  <c r="AC129" i="75"/>
  <c r="J41" i="5" s="1"/>
  <c r="AC117" i="75"/>
  <c r="AC105" i="75"/>
  <c r="J129" i="5" s="1"/>
  <c r="AC93" i="75"/>
  <c r="J117" i="5" s="1"/>
  <c r="AC81" i="75"/>
  <c r="J105" i="5" s="1"/>
  <c r="AC69" i="75"/>
  <c r="J93" i="5" s="1"/>
  <c r="AC57" i="75"/>
  <c r="J81" i="5" s="1"/>
  <c r="AC45" i="75"/>
  <c r="J69" i="5" s="1"/>
  <c r="AC32" i="75"/>
  <c r="J56" i="5" s="1"/>
  <c r="X97" i="4"/>
  <c r="AG121" i="5" s="1"/>
  <c r="G96" i="4"/>
  <c r="AB120" i="5" s="1"/>
  <c r="X25" i="4"/>
  <c r="AG26" i="5" s="1"/>
  <c r="G24" i="4"/>
  <c r="AB25" i="5" s="1"/>
  <c r="J23" i="4"/>
  <c r="AC24" i="5" s="1"/>
  <c r="P22" i="4"/>
  <c r="AE23" i="5" s="1"/>
  <c r="X19" i="4"/>
  <c r="AG20" i="5" s="1"/>
  <c r="I119" i="3"/>
  <c r="P31" i="5" s="1"/>
  <c r="AJ100" i="3"/>
  <c r="V124" i="5" s="1"/>
  <c r="AJ90" i="3"/>
  <c r="V114" i="5" s="1"/>
  <c r="P90" i="3"/>
  <c r="Q114" i="5" s="1"/>
  <c r="AD89" i="3"/>
  <c r="T113" i="5" s="1"/>
  <c r="AJ58" i="3"/>
  <c r="V82" i="5" s="1"/>
  <c r="AG43" i="3"/>
  <c r="U67" i="5" s="1"/>
  <c r="P21" i="3"/>
  <c r="Q22" i="5" s="1"/>
  <c r="AG18" i="3"/>
  <c r="U19" i="5" s="1"/>
  <c r="F6" i="3"/>
  <c r="O7" i="5" s="1"/>
  <c r="AG134" i="3"/>
  <c r="U46" i="5" s="1"/>
  <c r="AJ132" i="3"/>
  <c r="V44" i="5" s="1"/>
  <c r="P118" i="75"/>
  <c r="Q118" i="75" s="1"/>
  <c r="V118" i="75" s="1"/>
  <c r="H30" i="5" s="1"/>
  <c r="Z106" i="75"/>
  <c r="L130" i="5" s="1"/>
  <c r="T101" i="75"/>
  <c r="F125" i="5" s="1"/>
  <c r="Z93" i="75"/>
  <c r="L117" i="5" s="1"/>
  <c r="P89" i="75"/>
  <c r="Q89" i="75" s="1"/>
  <c r="V89" i="75" s="1"/>
  <c r="H113" i="5" s="1"/>
  <c r="T108" i="75"/>
  <c r="F132" i="5" s="1"/>
  <c r="T84" i="75"/>
  <c r="F108" i="5" s="1"/>
  <c r="T60" i="75"/>
  <c r="F84" i="5" s="1"/>
  <c r="AC92" i="75"/>
  <c r="J116" i="5" s="1"/>
  <c r="AC80" i="75"/>
  <c r="J104" i="5" s="1"/>
  <c r="AC56" i="75"/>
  <c r="J80" i="5" s="1"/>
  <c r="AC44" i="75"/>
  <c r="J68" i="5" s="1"/>
  <c r="AC31" i="75"/>
  <c r="J55" i="5" s="1"/>
  <c r="P112" i="75"/>
  <c r="Q112" i="75" s="1"/>
  <c r="V112" i="75" s="1"/>
  <c r="H136" i="5" s="1"/>
  <c r="P31" i="75"/>
  <c r="Q31" i="75" s="1"/>
  <c r="V31" i="75" s="1"/>
  <c r="T19" i="75"/>
  <c r="F20" i="5" s="1"/>
  <c r="T119" i="75"/>
  <c r="F31" i="5" s="1"/>
  <c r="T107" i="75"/>
  <c r="F131" i="5" s="1"/>
  <c r="T95" i="75"/>
  <c r="F119" i="5" s="1"/>
  <c r="T83" i="75"/>
  <c r="F107" i="5" s="1"/>
  <c r="T71" i="75"/>
  <c r="F95" i="5" s="1"/>
  <c r="T34" i="75"/>
  <c r="F58" i="5" s="1"/>
  <c r="T10" i="75"/>
  <c r="F11" i="5" s="1"/>
  <c r="AC24" i="75"/>
  <c r="J25" i="5" s="1"/>
  <c r="AC127" i="75"/>
  <c r="J39" i="5" s="1"/>
  <c r="AC103" i="75"/>
  <c r="J127" i="5" s="1"/>
  <c r="AC91" i="75"/>
  <c r="J115" i="5" s="1"/>
  <c r="AC79" i="75"/>
  <c r="J103" i="5" s="1"/>
  <c r="AC67" i="75"/>
  <c r="J91" i="5" s="1"/>
  <c r="AC55" i="75"/>
  <c r="J79" i="5" s="1"/>
  <c r="AC43" i="75"/>
  <c r="J67" i="5" s="1"/>
  <c r="AC30" i="75"/>
  <c r="J54" i="5" s="1"/>
  <c r="P99" i="4"/>
  <c r="AE123" i="5" s="1"/>
  <c r="G95" i="4"/>
  <c r="AB119" i="5" s="1"/>
  <c r="J94" i="4"/>
  <c r="AC118" i="5" s="1"/>
  <c r="X83" i="4"/>
  <c r="AG107" i="5" s="1"/>
  <c r="G83" i="4"/>
  <c r="AB107" i="5" s="1"/>
  <c r="P81" i="4"/>
  <c r="AE105" i="5" s="1"/>
  <c r="P80" i="4"/>
  <c r="AE104" i="5" s="1"/>
  <c r="S79" i="4"/>
  <c r="AF103" i="5" s="1"/>
  <c r="G71" i="4"/>
  <c r="AB95" i="5" s="1"/>
  <c r="X23" i="4"/>
  <c r="AG24" i="5" s="1"/>
  <c r="J22" i="4"/>
  <c r="AC23" i="5" s="1"/>
  <c r="P20" i="4"/>
  <c r="AE21" i="5" s="1"/>
  <c r="S19" i="4"/>
  <c r="AF20" i="5" s="1"/>
  <c r="S131" i="4"/>
  <c r="AF43" i="5" s="1"/>
  <c r="AG119" i="3"/>
  <c r="U31" i="5" s="1"/>
  <c r="AJ117" i="3"/>
  <c r="V29" i="5" s="1"/>
  <c r="I112" i="3"/>
  <c r="P136" i="5" s="1"/>
  <c r="P110" i="3"/>
  <c r="Q134" i="5" s="1"/>
  <c r="F102" i="3"/>
  <c r="O126" i="5" s="1"/>
  <c r="I100" i="3"/>
  <c r="P124" i="5" s="1"/>
  <c r="F46" i="3"/>
  <c r="O70" i="5" s="1"/>
  <c r="P44" i="3"/>
  <c r="Q68" i="5" s="1"/>
  <c r="AG39" i="3"/>
  <c r="U63" i="5" s="1"/>
  <c r="F39" i="3"/>
  <c r="O63" i="5" s="1"/>
  <c r="AG37" i="3"/>
  <c r="U61" i="5" s="1"/>
  <c r="I35" i="3"/>
  <c r="P59" i="5" s="1"/>
  <c r="AJ33" i="3"/>
  <c r="V57" i="5" s="1"/>
  <c r="AD29" i="3"/>
  <c r="T53" i="5" s="1"/>
  <c r="AD15" i="3"/>
  <c r="T16" i="5" s="1"/>
  <c r="AJ127" i="3"/>
  <c r="V39" i="5" s="1"/>
  <c r="P109" i="75"/>
  <c r="Q109" i="75" s="1"/>
  <c r="V109" i="75" s="1"/>
  <c r="H133" i="5" s="1"/>
  <c r="P106" i="75"/>
  <c r="Q106" i="75" s="1"/>
  <c r="V106" i="75" s="1"/>
  <c r="H130" i="5" s="1"/>
  <c r="P96" i="75"/>
  <c r="Q96" i="75" s="1"/>
  <c r="V96" i="75" s="1"/>
  <c r="H120" i="5" s="1"/>
  <c r="P67" i="75"/>
  <c r="Q67" i="75" s="1"/>
  <c r="V67" i="75" s="1"/>
  <c r="H91" i="5" s="1"/>
  <c r="P60" i="75"/>
  <c r="Q60" i="75" s="1"/>
  <c r="V60" i="75" s="1"/>
  <c r="H84" i="5" s="1"/>
  <c r="T15" i="75"/>
  <c r="F16" i="5" s="1"/>
  <c r="P11" i="75"/>
  <c r="Q11" i="75" s="1"/>
  <c r="V11" i="75" s="1"/>
  <c r="H12" i="5" s="1"/>
  <c r="T6" i="75"/>
  <c r="F7" i="5" s="1"/>
  <c r="Z120" i="75"/>
  <c r="L32" i="5" s="1"/>
  <c r="P134" i="75"/>
  <c r="Q134" i="75" s="1"/>
  <c r="V134" i="75" s="1"/>
  <c r="H46" i="5" s="1"/>
  <c r="T94" i="75"/>
  <c r="F118" i="5" s="1"/>
  <c r="T58" i="75"/>
  <c r="F82" i="5" s="1"/>
  <c r="H96" i="75"/>
  <c r="I96" i="75" s="1"/>
  <c r="U96" i="75" s="1"/>
  <c r="G120" i="5" s="1"/>
  <c r="H48" i="75"/>
  <c r="I48" i="75" s="1"/>
  <c r="U48" i="75" s="1"/>
  <c r="G72" i="5" s="1"/>
  <c r="AC126" i="75"/>
  <c r="AC114" i="75"/>
  <c r="J138" i="5" s="1"/>
  <c r="AC102" i="75"/>
  <c r="J126" i="5" s="1"/>
  <c r="AC66" i="75"/>
  <c r="J90" i="5" s="1"/>
  <c r="J34" i="4"/>
  <c r="AC58" i="5" s="1"/>
  <c r="AD111" i="3"/>
  <c r="T135" i="5" s="1"/>
  <c r="AJ110" i="3"/>
  <c r="V134" i="5" s="1"/>
  <c r="F85" i="3"/>
  <c r="O109" i="5" s="1"/>
  <c r="P81" i="3"/>
  <c r="Q105" i="5" s="1"/>
  <c r="F37" i="3"/>
  <c r="O61" i="5" s="1"/>
  <c r="P133" i="3"/>
  <c r="Q45" i="5" s="1"/>
  <c r="P123" i="3"/>
  <c r="Q35" i="5" s="1"/>
  <c r="Z45" i="75"/>
  <c r="L69" i="5" s="1"/>
  <c r="P41" i="75"/>
  <c r="Q41" i="75" s="1"/>
  <c r="V41" i="75" s="1"/>
  <c r="H65" i="5" s="1"/>
  <c r="P38" i="75"/>
  <c r="Q38" i="75" s="1"/>
  <c r="V38" i="75" s="1"/>
  <c r="H62" i="5" s="1"/>
  <c r="T20" i="75"/>
  <c r="F21" i="5" s="1"/>
  <c r="AC13" i="75"/>
  <c r="J14" i="5" s="1"/>
  <c r="T93" i="75"/>
  <c r="F117" i="5" s="1"/>
  <c r="T81" i="75"/>
  <c r="F105" i="5" s="1"/>
  <c r="T57" i="75"/>
  <c r="F81" i="5" s="1"/>
  <c r="T32" i="75"/>
  <c r="F56" i="5" s="1"/>
  <c r="T8" i="75"/>
  <c r="F9" i="5" s="1"/>
  <c r="AC137" i="75"/>
  <c r="J49" i="5" s="1"/>
  <c r="AC125" i="75"/>
  <c r="J37" i="5" s="1"/>
  <c r="AC89" i="75"/>
  <c r="J113" i="5" s="1"/>
  <c r="AC53" i="75"/>
  <c r="J77" i="5" s="1"/>
  <c r="X94" i="4"/>
  <c r="AG118" i="5" s="1"/>
  <c r="J15" i="4"/>
  <c r="AC16" i="5" s="1"/>
  <c r="S12" i="4"/>
  <c r="AF13" i="5" s="1"/>
  <c r="AJ108" i="3"/>
  <c r="V132" i="5" s="1"/>
  <c r="P57" i="3"/>
  <c r="Q81" i="5" s="1"/>
  <c r="AJ49" i="3"/>
  <c r="V73" i="5" s="1"/>
  <c r="I49" i="3"/>
  <c r="P73" i="5" s="1"/>
  <c r="AJ47" i="3"/>
  <c r="V71" i="5" s="1"/>
  <c r="P42" i="3"/>
  <c r="Q66" i="5" s="1"/>
  <c r="P15" i="3"/>
  <c r="Q16" i="5" s="1"/>
  <c r="F14" i="3"/>
  <c r="O15" i="5" s="1"/>
  <c r="I12" i="3"/>
  <c r="P13" i="5" s="1"/>
  <c r="F137" i="3"/>
  <c r="O49" i="5" s="1"/>
  <c r="Z94" i="75"/>
  <c r="L118" i="5" s="1"/>
  <c r="Z78" i="75"/>
  <c r="L102" i="5" s="1"/>
  <c r="J98" i="4"/>
  <c r="AC122" i="5" s="1"/>
  <c r="G46" i="4"/>
  <c r="AB70" i="5" s="1"/>
  <c r="J27" i="4"/>
  <c r="AC51" i="5" s="1"/>
  <c r="P126" i="4"/>
  <c r="AE38" i="5" s="1"/>
  <c r="F44" i="3"/>
  <c r="O68" i="5" s="1"/>
  <c r="I42" i="3"/>
  <c r="P66" i="5" s="1"/>
  <c r="I40" i="3"/>
  <c r="P64" i="5" s="1"/>
  <c r="F33" i="3"/>
  <c r="O57" i="5" s="1"/>
  <c r="AJ17" i="3"/>
  <c r="V18" i="5" s="1"/>
  <c r="T64" i="75"/>
  <c r="F88" i="5" s="1"/>
  <c r="Z33" i="75"/>
  <c r="L57" i="5" s="1"/>
  <c r="P32" i="75"/>
  <c r="Q32" i="75" s="1"/>
  <c r="V32" i="75" s="1"/>
  <c r="H56" i="5" s="1"/>
  <c r="Z17" i="75"/>
  <c r="L18" i="5" s="1"/>
  <c r="AC9" i="75"/>
  <c r="J10" i="5" s="1"/>
  <c r="T91" i="75"/>
  <c r="F115" i="5" s="1"/>
  <c r="AC123" i="75"/>
  <c r="J35" i="5" s="1"/>
  <c r="AC99" i="75"/>
  <c r="M123" i="5" s="1"/>
  <c r="P111" i="4"/>
  <c r="AE135" i="5" s="1"/>
  <c r="P81" i="75"/>
  <c r="Q81" i="75" s="1"/>
  <c r="V81" i="75" s="1"/>
  <c r="H105" i="5" s="1"/>
  <c r="T68" i="75"/>
  <c r="F92" i="5" s="1"/>
  <c r="P66" i="4"/>
  <c r="AE90" i="5" s="1"/>
  <c r="G45" i="4"/>
  <c r="AB69" i="5" s="1"/>
  <c r="S41" i="4"/>
  <c r="AF65" i="5" s="1"/>
  <c r="G39" i="4"/>
  <c r="AB63" i="5" s="1"/>
  <c r="J38" i="4"/>
  <c r="AC62" i="5" s="1"/>
  <c r="G33" i="4"/>
  <c r="AB57" i="5" s="1"/>
  <c r="J32" i="4"/>
  <c r="AC56" i="5" s="1"/>
  <c r="S29" i="4"/>
  <c r="AF53" i="5" s="1"/>
  <c r="G27" i="4"/>
  <c r="AB51" i="5" s="1"/>
  <c r="J26" i="4"/>
  <c r="AC50" i="5" s="1"/>
  <c r="S23" i="4"/>
  <c r="AF24" i="5" s="1"/>
  <c r="J20" i="4"/>
  <c r="AC21" i="5" s="1"/>
  <c r="S17" i="4"/>
  <c r="AF18" i="5" s="1"/>
  <c r="AJ72" i="3"/>
  <c r="V96" i="5" s="1"/>
  <c r="P65" i="3"/>
  <c r="Q89" i="5" s="1"/>
  <c r="AD53" i="3"/>
  <c r="T77" i="5" s="1"/>
  <c r="F47" i="3"/>
  <c r="O71" i="5" s="1"/>
  <c r="AJ45" i="3"/>
  <c r="V69" i="5" s="1"/>
  <c r="F42" i="3"/>
  <c r="O66" i="5" s="1"/>
  <c r="F40" i="3"/>
  <c r="O64" i="5" s="1"/>
  <c r="AG38" i="3"/>
  <c r="U62" i="5" s="1"/>
  <c r="AJ34" i="3"/>
  <c r="V58" i="5" s="1"/>
  <c r="F31" i="3"/>
  <c r="O55" i="5" s="1"/>
  <c r="I29" i="3"/>
  <c r="P53" i="5" s="1"/>
  <c r="F24" i="3"/>
  <c r="O25" i="5" s="1"/>
  <c r="AG17" i="3"/>
  <c r="U18" i="5" s="1"/>
  <c r="F5" i="3"/>
  <c r="O6" i="5" s="1"/>
  <c r="Z46" i="75"/>
  <c r="L70" i="5" s="1"/>
  <c r="S82" i="4"/>
  <c r="AF106" i="5" s="1"/>
  <c r="G80" i="4"/>
  <c r="AB104" i="5" s="1"/>
  <c r="J79" i="4"/>
  <c r="AC103" i="5" s="1"/>
  <c r="AG113" i="3"/>
  <c r="U137" i="5" s="1"/>
  <c r="AJ111" i="3"/>
  <c r="V135" i="5" s="1"/>
  <c r="P104" i="3"/>
  <c r="Q128" i="5" s="1"/>
  <c r="F69" i="3"/>
  <c r="O93" i="5" s="1"/>
  <c r="AJ82" i="3"/>
  <c r="V106" i="5" s="1"/>
  <c r="AG36" i="3"/>
  <c r="U60" i="5" s="1"/>
  <c r="S117" i="4"/>
  <c r="AF29" i="5" s="1"/>
  <c r="G115" i="4"/>
  <c r="AB27" i="5" s="1"/>
  <c r="S111" i="4"/>
  <c r="AF135" i="5" s="1"/>
  <c r="G43" i="4"/>
  <c r="AB67" i="5" s="1"/>
  <c r="G37" i="4"/>
  <c r="AB61" i="5" s="1"/>
  <c r="J36" i="4"/>
  <c r="AC60" i="5" s="1"/>
  <c r="J30" i="4"/>
  <c r="AC54" i="5" s="1"/>
  <c r="S15" i="4"/>
  <c r="AF16" i="5" s="1"/>
  <c r="P33" i="75"/>
  <c r="Q33" i="75" s="1"/>
  <c r="V33" i="75" s="1"/>
  <c r="H57" i="5" s="1"/>
  <c r="Z27" i="75"/>
  <c r="L51" i="5" s="1"/>
  <c r="P26" i="75"/>
  <c r="Q26" i="75" s="1"/>
  <c r="V26" i="75" s="1"/>
  <c r="AC20" i="75"/>
  <c r="J21" i="5" s="1"/>
  <c r="Z19" i="75"/>
  <c r="L20" i="5" s="1"/>
  <c r="T25" i="75"/>
  <c r="F26" i="5" s="1"/>
  <c r="H76" i="75"/>
  <c r="I76" i="75" s="1"/>
  <c r="U76" i="75" s="1"/>
  <c r="G100" i="5" s="1"/>
  <c r="AC130" i="75"/>
  <c r="J42" i="5" s="1"/>
  <c r="AC94" i="75"/>
  <c r="AC82" i="75"/>
  <c r="J106" i="5" s="1"/>
  <c r="AC70" i="75"/>
  <c r="M94" i="5" s="1"/>
  <c r="AC33" i="75"/>
  <c r="J57" i="5" s="1"/>
  <c r="G29" i="4"/>
  <c r="AB53" i="5" s="1"/>
  <c r="Z137" i="75"/>
  <c r="L49" i="5" s="1"/>
  <c r="J4" i="4"/>
  <c r="AC5" i="5" s="1"/>
  <c r="AC116" i="75"/>
  <c r="J28" i="5" s="1"/>
  <c r="G70" i="4"/>
  <c r="AB94" i="5" s="1"/>
  <c r="G58" i="4"/>
  <c r="AB82" i="5" s="1"/>
  <c r="AD99" i="3"/>
  <c r="T123" i="5" s="1"/>
  <c r="AG16" i="3"/>
  <c r="U17" i="5" s="1"/>
  <c r="T82" i="75"/>
  <c r="F106" i="5" s="1"/>
  <c r="AC25" i="75"/>
  <c r="M26" i="5" s="1"/>
  <c r="AC90" i="75"/>
  <c r="M114" i="5" s="1"/>
  <c r="G93" i="4"/>
  <c r="AB117" i="5" s="1"/>
  <c r="P17" i="3"/>
  <c r="Q18" i="5" s="1"/>
  <c r="I104" i="3"/>
  <c r="P128" i="5" s="1"/>
  <c r="AJ102" i="3"/>
  <c r="V126" i="5" s="1"/>
  <c r="S95" i="3"/>
  <c r="T95" i="3"/>
  <c r="U95" i="3" s="1"/>
  <c r="I72" i="3"/>
  <c r="P96" i="5" s="1"/>
  <c r="Z24" i="75"/>
  <c r="L25" i="5" s="1"/>
  <c r="Z67" i="75"/>
  <c r="L91" i="5" s="1"/>
  <c r="I51" i="3"/>
  <c r="P75" i="5" s="1"/>
  <c r="F16" i="3"/>
  <c r="O17" i="5" s="1"/>
  <c r="P12" i="3"/>
  <c r="Q13" i="5" s="1"/>
  <c r="I9" i="3"/>
  <c r="P10" i="5" s="1"/>
  <c r="F129" i="3"/>
  <c r="O41" i="5" s="1"/>
  <c r="Z90" i="75"/>
  <c r="L114" i="5" s="1"/>
  <c r="S133" i="3"/>
  <c r="V133" i="3" s="1"/>
  <c r="S45" i="5" s="1"/>
  <c r="P91" i="4"/>
  <c r="AE115" i="5" s="1"/>
  <c r="P136" i="4"/>
  <c r="AE48" i="5" s="1"/>
  <c r="T113" i="3"/>
  <c r="U113" i="3" s="1"/>
  <c r="V113" i="3" s="1"/>
  <c r="S137" i="5" s="1"/>
  <c r="AD58" i="3"/>
  <c r="T82" i="5" s="1"/>
  <c r="S92" i="4"/>
  <c r="AF116" i="5" s="1"/>
  <c r="X85" i="4"/>
  <c r="AG109" i="5" s="1"/>
  <c r="G84" i="4"/>
  <c r="AB108" i="5" s="1"/>
  <c r="S80" i="4"/>
  <c r="AF104" i="5" s="1"/>
  <c r="G78" i="4"/>
  <c r="AB102" i="5" s="1"/>
  <c r="J77" i="4"/>
  <c r="AC101" i="5" s="1"/>
  <c r="S74" i="4"/>
  <c r="AF98" i="5" s="1"/>
  <c r="J71" i="4"/>
  <c r="AC95" i="5" s="1"/>
  <c r="S68" i="4"/>
  <c r="AF92" i="5" s="1"/>
  <c r="G60" i="4"/>
  <c r="AB84" i="5" s="1"/>
  <c r="J35" i="4"/>
  <c r="AC59" i="5" s="1"/>
  <c r="X31" i="4"/>
  <c r="AG55" i="5" s="1"/>
  <c r="G30" i="4"/>
  <c r="F94" i="3"/>
  <c r="O118" i="5" s="1"/>
  <c r="I89" i="3"/>
  <c r="P113" i="5" s="1"/>
  <c r="AG84" i="3"/>
  <c r="U108" i="5" s="1"/>
  <c r="I77" i="3"/>
  <c r="P101" i="5" s="1"/>
  <c r="X89" i="4"/>
  <c r="AG113" i="5" s="1"/>
  <c r="S55" i="4"/>
  <c r="AF79" i="5" s="1"/>
  <c r="P23" i="75"/>
  <c r="Q23" i="75" s="1"/>
  <c r="V23" i="75" s="1"/>
  <c r="H24" i="5" s="1"/>
  <c r="Z57" i="75"/>
  <c r="L81" i="5" s="1"/>
  <c r="Z44" i="75"/>
  <c r="L68" i="5" s="1"/>
  <c r="J69" i="4"/>
  <c r="AC93" i="5" s="1"/>
  <c r="J45" i="4"/>
  <c r="Z103" i="75"/>
  <c r="L127" i="5" s="1"/>
  <c r="Z38" i="75"/>
  <c r="L62" i="5" s="1"/>
  <c r="Z28" i="75"/>
  <c r="L52" i="5" s="1"/>
  <c r="AD34" i="3"/>
  <c r="T58" i="5" s="1"/>
  <c r="AJ137" i="3"/>
  <c r="V49" i="5" s="1"/>
  <c r="I122" i="3"/>
  <c r="P34" i="5" s="1"/>
  <c r="Z121" i="75"/>
  <c r="L33" i="5" s="1"/>
  <c r="P19" i="4"/>
  <c r="AE20" i="5" s="1"/>
  <c r="AD50" i="3"/>
  <c r="T74" i="5" s="1"/>
  <c r="I44" i="3"/>
  <c r="P68" i="5" s="1"/>
  <c r="I137" i="3"/>
  <c r="P49" i="5" s="1"/>
  <c r="P135" i="3"/>
  <c r="Q47" i="5" s="1"/>
  <c r="S128" i="3"/>
  <c r="T128" i="3"/>
  <c r="U128" i="3" s="1"/>
  <c r="I127" i="3"/>
  <c r="AG122" i="3"/>
  <c r="U34" i="5" s="1"/>
  <c r="P83" i="75"/>
  <c r="Q83" i="75" s="1"/>
  <c r="V83" i="75" s="1"/>
  <c r="H107" i="5" s="1"/>
  <c r="Z51" i="75"/>
  <c r="L75" i="5" s="1"/>
  <c r="T69" i="75"/>
  <c r="F93" i="5" s="1"/>
  <c r="AC113" i="75"/>
  <c r="AC41" i="75"/>
  <c r="J65" i="5" s="1"/>
  <c r="F3" i="3"/>
  <c r="O4" i="5" s="1"/>
  <c r="S118" i="3"/>
  <c r="V118" i="3" s="1"/>
  <c r="S30" i="5" s="1"/>
  <c r="T75" i="3"/>
  <c r="U75" i="3" s="1"/>
  <c r="V75" i="3" s="1"/>
  <c r="S99" i="5" s="1"/>
  <c r="T10" i="3"/>
  <c r="U10" i="3" s="1"/>
  <c r="V10" i="3" s="1"/>
  <c r="S11" i="5" s="1"/>
  <c r="P67" i="3"/>
  <c r="Q91" i="5" s="1"/>
  <c r="AG61" i="3"/>
  <c r="U85" i="5" s="1"/>
  <c r="S50" i="3"/>
  <c r="T50" i="3"/>
  <c r="U50" i="3" s="1"/>
  <c r="AG44" i="3"/>
  <c r="U68" i="5" s="1"/>
  <c r="AD43" i="3"/>
  <c r="T67" i="5" s="1"/>
  <c r="P34" i="3"/>
  <c r="Q58" i="5" s="1"/>
  <c r="P20" i="3"/>
  <c r="Q21" i="5" s="1"/>
  <c r="AD19" i="3"/>
  <c r="T20" i="5" s="1"/>
  <c r="I19" i="3"/>
  <c r="P20" i="5" s="1"/>
  <c r="AD18" i="3"/>
  <c r="T19" i="5" s="1"/>
  <c r="Z110" i="75"/>
  <c r="L134" i="5" s="1"/>
  <c r="Z107" i="75"/>
  <c r="L131" i="5" s="1"/>
  <c r="Z104" i="75"/>
  <c r="L128" i="5" s="1"/>
  <c r="P103" i="75"/>
  <c r="Q103" i="75" s="1"/>
  <c r="V103" i="75" s="1"/>
  <c r="H127" i="5" s="1"/>
  <c r="T89" i="75"/>
  <c r="F113" i="5" s="1"/>
  <c r="T73" i="75"/>
  <c r="F97" i="5" s="1"/>
  <c r="T53" i="75"/>
  <c r="F77" i="5" s="1"/>
  <c r="Z31" i="75"/>
  <c r="L55" i="5" s="1"/>
  <c r="Z127" i="75"/>
  <c r="L39" i="5" s="1"/>
  <c r="T36" i="75"/>
  <c r="F60" i="5" s="1"/>
  <c r="P113" i="3"/>
  <c r="Q137" i="5" s="1"/>
  <c r="AG9" i="3"/>
  <c r="U10" i="5" s="1"/>
  <c r="P76" i="75"/>
  <c r="Q76" i="75" s="1"/>
  <c r="V76" i="75" s="1"/>
  <c r="H100" i="5" s="1"/>
  <c r="T43" i="75"/>
  <c r="F67" i="5" s="1"/>
  <c r="P43" i="4"/>
  <c r="AE67" i="5" s="1"/>
  <c r="X28" i="4"/>
  <c r="AG52" i="5" s="1"/>
  <c r="P7" i="4"/>
  <c r="AE8" i="5" s="1"/>
  <c r="P31" i="3"/>
  <c r="Q55" i="5" s="1"/>
  <c r="F21" i="3"/>
  <c r="O22" i="5" s="1"/>
  <c r="AG19" i="3"/>
  <c r="U20" i="5" s="1"/>
  <c r="AJ7" i="3"/>
  <c r="V8" i="5" s="1"/>
  <c r="AD6" i="3"/>
  <c r="P5" i="3"/>
  <c r="Q6" i="5" s="1"/>
  <c r="F4" i="3"/>
  <c r="O5" i="5" s="1"/>
  <c r="AD136" i="3"/>
  <c r="T48" i="5" s="1"/>
  <c r="AJ130" i="3"/>
  <c r="V42" i="5" s="1"/>
  <c r="AD129" i="3"/>
  <c r="T41" i="5" s="1"/>
  <c r="P125" i="3"/>
  <c r="Q37" i="5" s="1"/>
  <c r="Z100" i="75"/>
  <c r="L124" i="5" s="1"/>
  <c r="AC77" i="75"/>
  <c r="T57" i="3"/>
  <c r="U57" i="3" s="1"/>
  <c r="V57" i="3" s="1"/>
  <c r="S81" i="5" s="1"/>
  <c r="T45" i="3"/>
  <c r="U45" i="3" s="1"/>
  <c r="V45" i="3" s="1"/>
  <c r="S69" i="5" s="1"/>
  <c r="S38" i="3"/>
  <c r="V38" i="3" s="1"/>
  <c r="S62" i="5" s="1"/>
  <c r="T87" i="3"/>
  <c r="U87" i="3" s="1"/>
  <c r="V87" i="3" s="1"/>
  <c r="S111" i="5" s="1"/>
  <c r="S123" i="3"/>
  <c r="V123" i="3" s="1"/>
  <c r="S35" i="5" s="1"/>
  <c r="S18" i="3"/>
  <c r="V18" i="3" s="1"/>
  <c r="S19" i="5" s="1"/>
  <c r="AJ91" i="3"/>
  <c r="V115" i="5" s="1"/>
  <c r="S65" i="3"/>
  <c r="T65" i="3"/>
  <c r="U65" i="3" s="1"/>
  <c r="I54" i="3"/>
  <c r="P78" i="5" s="1"/>
  <c r="S43" i="3"/>
  <c r="T43" i="3"/>
  <c r="U43" i="3" s="1"/>
  <c r="I38" i="3"/>
  <c r="P62" i="5" s="1"/>
  <c r="AD37" i="3"/>
  <c r="T61" i="5" s="1"/>
  <c r="S32" i="3"/>
  <c r="T32" i="3"/>
  <c r="U32" i="3" s="1"/>
  <c r="F26" i="3"/>
  <c r="O50" i="5" s="1"/>
  <c r="AJ22" i="3"/>
  <c r="V23" i="5" s="1"/>
  <c r="AD21" i="3"/>
  <c r="T22" i="5" s="1"/>
  <c r="F19" i="3"/>
  <c r="O20" i="5" s="1"/>
  <c r="S136" i="3"/>
  <c r="T136" i="3"/>
  <c r="U136" i="3" s="1"/>
  <c r="Z6" i="75"/>
  <c r="L7" i="5" s="1"/>
  <c r="T72" i="75"/>
  <c r="F96" i="5" s="1"/>
  <c r="S60" i="4"/>
  <c r="AF84" i="5" s="1"/>
  <c r="Z77" i="75"/>
  <c r="L101" i="5" s="1"/>
  <c r="T136" i="75"/>
  <c r="F48" i="5" s="1"/>
  <c r="AD109" i="3"/>
  <c r="T133" i="5" s="1"/>
  <c r="T52" i="3"/>
  <c r="U52" i="3" s="1"/>
  <c r="S52" i="3"/>
  <c r="Z15" i="75"/>
  <c r="L16" i="5" s="1"/>
  <c r="AC7" i="75"/>
  <c r="M8" i="5" s="1"/>
  <c r="S54" i="4"/>
  <c r="AF78" i="5" s="1"/>
  <c r="AJ14" i="3"/>
  <c r="V15" i="5" s="1"/>
  <c r="P53" i="75"/>
  <c r="Q53" i="75" s="1"/>
  <c r="V53" i="75" s="1"/>
  <c r="H77" i="5" s="1"/>
  <c r="S101" i="4"/>
  <c r="AF125" i="5" s="1"/>
  <c r="I14" i="3"/>
  <c r="P15" i="5" s="1"/>
  <c r="AG4" i="3"/>
  <c r="U5" i="5" s="1"/>
  <c r="AC54" i="75"/>
  <c r="J78" i="5" s="1"/>
  <c r="S22" i="3"/>
  <c r="V22" i="3" s="1"/>
  <c r="S23" i="5" s="1"/>
  <c r="P85" i="4"/>
  <c r="AE109" i="5" s="1"/>
  <c r="P13" i="4"/>
  <c r="AE14" i="5" s="1"/>
  <c r="T97" i="3"/>
  <c r="U97" i="3" s="1"/>
  <c r="S97" i="3"/>
  <c r="AD46" i="3"/>
  <c r="T70" i="5" s="1"/>
  <c r="T5" i="3"/>
  <c r="U5" i="3" s="1"/>
  <c r="V5" i="3" s="1"/>
  <c r="S6" i="5" s="1"/>
  <c r="S135" i="3"/>
  <c r="V135" i="3" s="1"/>
  <c r="S47" i="5" s="1"/>
  <c r="S93" i="3"/>
  <c r="V93" i="3" s="1"/>
  <c r="S117" i="5" s="1"/>
  <c r="P107" i="3"/>
  <c r="Q131" i="5" s="1"/>
  <c r="AD100" i="3"/>
  <c r="T124" i="5" s="1"/>
  <c r="I94" i="3"/>
  <c r="P118" i="5" s="1"/>
  <c r="AG91" i="3"/>
  <c r="U115" i="5" s="1"/>
  <c r="AG86" i="3"/>
  <c r="U110" i="5" s="1"/>
  <c r="T80" i="3"/>
  <c r="U80" i="3" s="1"/>
  <c r="S80" i="3"/>
  <c r="AD63" i="3"/>
  <c r="T87" i="5" s="1"/>
  <c r="P109" i="3"/>
  <c r="Q133" i="5" s="1"/>
  <c r="P19" i="3"/>
  <c r="Q20" i="5" s="1"/>
  <c r="P14" i="3"/>
  <c r="Q15" i="5" s="1"/>
  <c r="S87" i="4"/>
  <c r="AF111" i="5" s="1"/>
  <c r="F103" i="3"/>
  <c r="O127" i="5" s="1"/>
  <c r="AJ101" i="3"/>
  <c r="V125" i="5" s="1"/>
  <c r="I101" i="3"/>
  <c r="P125" i="5" s="1"/>
  <c r="I98" i="3"/>
  <c r="P122" i="5" s="1"/>
  <c r="AD97" i="3"/>
  <c r="T121" i="5" s="1"/>
  <c r="AD95" i="3"/>
  <c r="T119" i="5" s="1"/>
  <c r="AD92" i="3"/>
  <c r="T116" i="5" s="1"/>
  <c r="F58" i="3"/>
  <c r="O82" i="5" s="1"/>
  <c r="AJ56" i="3"/>
  <c r="V80" i="5" s="1"/>
  <c r="P56" i="3"/>
  <c r="Q80" i="5" s="1"/>
  <c r="AD55" i="3"/>
  <c r="T79" i="5" s="1"/>
  <c r="F53" i="3"/>
  <c r="O77" i="5" s="1"/>
  <c r="AJ51" i="3"/>
  <c r="V75" i="5" s="1"/>
  <c r="I46" i="3"/>
  <c r="P70" i="5" s="1"/>
  <c r="AG41" i="3"/>
  <c r="U65" i="5" s="1"/>
  <c r="F41" i="3"/>
  <c r="O65" i="5" s="1"/>
  <c r="AD40" i="3"/>
  <c r="T64" i="5" s="1"/>
  <c r="AJ37" i="3"/>
  <c r="V61" i="5" s="1"/>
  <c r="AG30" i="3"/>
  <c r="U54" i="5" s="1"/>
  <c r="I30" i="3"/>
  <c r="P54" i="5" s="1"/>
  <c r="AJ28" i="3"/>
  <c r="V52" i="5" s="1"/>
  <c r="I23" i="3"/>
  <c r="P24" i="5" s="1"/>
  <c r="AJ19" i="3"/>
  <c r="V20" i="5" s="1"/>
  <c r="F18" i="3"/>
  <c r="O19" i="5" s="1"/>
  <c r="P137" i="3"/>
  <c r="Q49" i="5" s="1"/>
  <c r="F136" i="3"/>
  <c r="O48" i="5" s="1"/>
  <c r="I134" i="3"/>
  <c r="P46" i="5" s="1"/>
  <c r="AG129" i="3"/>
  <c r="U41" i="5" s="1"/>
  <c r="I129" i="3"/>
  <c r="P41" i="5" s="1"/>
  <c r="P127" i="3"/>
  <c r="Q39" i="5" s="1"/>
  <c r="F126" i="3"/>
  <c r="O38" i="5" s="1"/>
  <c r="P56" i="75"/>
  <c r="Q56" i="75" s="1"/>
  <c r="V56" i="75" s="1"/>
  <c r="H80" i="5" s="1"/>
  <c r="Z50" i="75"/>
  <c r="L74" i="5" s="1"/>
  <c r="P49" i="75"/>
  <c r="Q49" i="75" s="1"/>
  <c r="V49" i="75" s="1"/>
  <c r="H73" i="5" s="1"/>
  <c r="P46" i="75"/>
  <c r="Q46" i="75" s="1"/>
  <c r="V46" i="75" s="1"/>
  <c r="H70" i="5" s="1"/>
  <c r="AC15" i="75"/>
  <c r="J16" i="5" s="1"/>
  <c r="Z10" i="75"/>
  <c r="L11" i="5" s="1"/>
  <c r="P9" i="75"/>
  <c r="Q9" i="75" s="1"/>
  <c r="V9" i="75" s="1"/>
  <c r="H10" i="5" s="1"/>
  <c r="P125" i="75"/>
  <c r="Q125" i="75" s="1"/>
  <c r="V125" i="75" s="1"/>
  <c r="H37" i="5" s="1"/>
  <c r="P122" i="75"/>
  <c r="Q122" i="75" s="1"/>
  <c r="V122" i="75" s="1"/>
  <c r="H34" i="5" s="1"/>
  <c r="T111" i="75"/>
  <c r="F135" i="5" s="1"/>
  <c r="T75" i="75"/>
  <c r="F99" i="5" s="1"/>
  <c r="T51" i="75"/>
  <c r="F75" i="5" s="1"/>
  <c r="T38" i="75"/>
  <c r="F62" i="5" s="1"/>
  <c r="AC119" i="75"/>
  <c r="J31" i="5" s="1"/>
  <c r="AC83" i="75"/>
  <c r="J107" i="5" s="1"/>
  <c r="AC71" i="75"/>
  <c r="J95" i="5" s="1"/>
  <c r="AC47" i="75"/>
  <c r="S83" i="4"/>
  <c r="AF107" i="5" s="1"/>
  <c r="G81" i="4"/>
  <c r="AB105" i="5" s="1"/>
  <c r="J80" i="4"/>
  <c r="AC104" i="5" s="1"/>
  <c r="P79" i="4"/>
  <c r="AE103" i="5" s="1"/>
  <c r="S77" i="4"/>
  <c r="AF101" i="5" s="1"/>
  <c r="G75" i="4"/>
  <c r="AB99" i="5" s="1"/>
  <c r="J74" i="4"/>
  <c r="AC98" i="5" s="1"/>
  <c r="J50" i="4"/>
  <c r="AC74" i="5" s="1"/>
  <c r="S135" i="4"/>
  <c r="AF47" i="5" s="1"/>
  <c r="P118" i="3"/>
  <c r="Q30" i="5" s="1"/>
  <c r="AD116" i="3"/>
  <c r="T28" i="5" s="1"/>
  <c r="F112" i="3"/>
  <c r="O136" i="5" s="1"/>
  <c r="AJ87" i="3"/>
  <c r="V111" i="5" s="1"/>
  <c r="I87" i="3"/>
  <c r="P111" i="5" s="1"/>
  <c r="I82" i="3"/>
  <c r="P106" i="5" s="1"/>
  <c r="P78" i="3"/>
  <c r="Q102" i="5" s="1"/>
  <c r="AG77" i="3"/>
  <c r="U101" i="5" s="1"/>
  <c r="F77" i="3"/>
  <c r="O101" i="5" s="1"/>
  <c r="P73" i="3"/>
  <c r="Q97" i="5" s="1"/>
  <c r="AG72" i="3"/>
  <c r="U96" i="5" s="1"/>
  <c r="P70" i="3"/>
  <c r="Q94" i="5" s="1"/>
  <c r="AG67" i="3"/>
  <c r="U91" i="5" s="1"/>
  <c r="F67" i="3"/>
  <c r="AD66" i="3"/>
  <c r="T90" i="5" s="1"/>
  <c r="AJ65" i="3"/>
  <c r="V89" i="5" s="1"/>
  <c r="AD61" i="3"/>
  <c r="T85" i="5" s="1"/>
  <c r="P55" i="3"/>
  <c r="Q79" i="5" s="1"/>
  <c r="P53" i="3"/>
  <c r="Q77" i="5" s="1"/>
  <c r="AG52" i="3"/>
  <c r="U76" i="5" s="1"/>
  <c r="P50" i="3"/>
  <c r="Q74" i="5" s="1"/>
  <c r="I34" i="3"/>
  <c r="P58" i="5" s="1"/>
  <c r="I5" i="3"/>
  <c r="P6" i="5" s="1"/>
  <c r="P136" i="3"/>
  <c r="Q48" i="5" s="1"/>
  <c r="AG135" i="3"/>
  <c r="U47" i="5" s="1"/>
  <c r="F135" i="3"/>
  <c r="O47" i="5" s="1"/>
  <c r="AJ133" i="3"/>
  <c r="V45" i="5" s="1"/>
  <c r="AD132" i="3"/>
  <c r="T44" i="5" s="1"/>
  <c r="P131" i="3"/>
  <c r="Q43" i="5" s="1"/>
  <c r="F130" i="3"/>
  <c r="O42" i="5" s="1"/>
  <c r="AJ128" i="3"/>
  <c r="V40" i="5" s="1"/>
  <c r="P126" i="3"/>
  <c r="Q38" i="5" s="1"/>
  <c r="AG125" i="3"/>
  <c r="U37" i="5" s="1"/>
  <c r="F125" i="3"/>
  <c r="O37" i="5" s="1"/>
  <c r="AJ123" i="3"/>
  <c r="V35" i="5" s="1"/>
  <c r="I123" i="3"/>
  <c r="P35" i="5" s="1"/>
  <c r="AD122" i="3"/>
  <c r="T34" i="5" s="1"/>
  <c r="P121" i="3"/>
  <c r="Q33" i="5" s="1"/>
  <c r="P110" i="75"/>
  <c r="Q110" i="75" s="1"/>
  <c r="V110" i="75" s="1"/>
  <c r="H134" i="5" s="1"/>
  <c r="P74" i="75"/>
  <c r="Q74" i="75" s="1"/>
  <c r="V74" i="75" s="1"/>
  <c r="H98" i="5" s="1"/>
  <c r="P51" i="75"/>
  <c r="Q51" i="75" s="1"/>
  <c r="V51" i="75" s="1"/>
  <c r="AC27" i="75"/>
  <c r="J51" i="5" s="1"/>
  <c r="T115" i="75"/>
  <c r="F27" i="5" s="1"/>
  <c r="AC87" i="75"/>
  <c r="J111" i="5" s="1"/>
  <c r="X117" i="4"/>
  <c r="AG29" i="5" s="1"/>
  <c r="G110" i="4"/>
  <c r="AB134" i="5" s="1"/>
  <c r="J109" i="4"/>
  <c r="AC133" i="5" s="1"/>
  <c r="S106" i="4"/>
  <c r="AF130" i="5" s="1"/>
  <c r="P95" i="4"/>
  <c r="AE119" i="5" s="1"/>
  <c r="P89" i="4"/>
  <c r="AE113" i="5" s="1"/>
  <c r="AJ113" i="3"/>
  <c r="V137" i="5" s="1"/>
  <c r="F110" i="3"/>
  <c r="O134" i="5" s="1"/>
  <c r="AG100" i="3"/>
  <c r="U124" i="5" s="1"/>
  <c r="F97" i="3"/>
  <c r="O121" i="5" s="1"/>
  <c r="AJ43" i="3"/>
  <c r="V67" i="5" s="1"/>
  <c r="I43" i="3"/>
  <c r="P67" i="5" s="1"/>
  <c r="F29" i="3"/>
  <c r="O53" i="5" s="1"/>
  <c r="AJ18" i="3"/>
  <c r="V19" i="5" s="1"/>
  <c r="AG128" i="3"/>
  <c r="U40" i="5" s="1"/>
  <c r="I121" i="3"/>
  <c r="P33" i="5" s="1"/>
  <c r="P117" i="75"/>
  <c r="Q117" i="75" s="1"/>
  <c r="V117" i="75" s="1"/>
  <c r="H29" i="5" s="1"/>
  <c r="P114" i="75"/>
  <c r="Q114" i="75" s="1"/>
  <c r="V114" i="75" s="1"/>
  <c r="H138" i="5" s="1"/>
  <c r="S118" i="4"/>
  <c r="AF30" i="5" s="1"/>
  <c r="G116" i="4"/>
  <c r="AB28" i="5" s="1"/>
  <c r="X111" i="4"/>
  <c r="AG135" i="5" s="1"/>
  <c r="X110" i="4"/>
  <c r="AG134" i="5" s="1"/>
  <c r="J102" i="4"/>
  <c r="AC126" i="5" s="1"/>
  <c r="J43" i="4"/>
  <c r="AC67" i="5" s="1"/>
  <c r="J37" i="4"/>
  <c r="J31" i="4"/>
  <c r="AC55" i="5" s="1"/>
  <c r="S28" i="4"/>
  <c r="AF52" i="5" s="1"/>
  <c r="X26" i="4"/>
  <c r="AG50" i="5" s="1"/>
  <c r="F118" i="3"/>
  <c r="O30" i="5" s="1"/>
  <c r="F60" i="3"/>
  <c r="O84" i="5" s="1"/>
  <c r="I39" i="3"/>
  <c r="P63" i="5" s="1"/>
  <c r="AJ30" i="3"/>
  <c r="V54" i="5" s="1"/>
  <c r="P28" i="3"/>
  <c r="Q52" i="5" s="1"/>
  <c r="F27" i="3"/>
  <c r="O51" i="5" s="1"/>
  <c r="F120" i="3"/>
  <c r="O32" i="5" s="1"/>
  <c r="I136" i="3"/>
  <c r="P48" i="5" s="1"/>
  <c r="AG131" i="3"/>
  <c r="U43" i="5" s="1"/>
  <c r="I126" i="3"/>
  <c r="P38" i="5" s="1"/>
  <c r="AG121" i="3"/>
  <c r="U33" i="5" s="1"/>
  <c r="Z115" i="75"/>
  <c r="L27" i="5" s="1"/>
  <c r="Z79" i="75"/>
  <c r="L103" i="5" s="1"/>
  <c r="AC35" i="75"/>
  <c r="J59" i="5" s="1"/>
  <c r="Z11" i="75"/>
  <c r="L12" i="5" s="1"/>
  <c r="Z134" i="75"/>
  <c r="L46" i="5" s="1"/>
  <c r="T59" i="75"/>
  <c r="F83" i="5" s="1"/>
  <c r="X90" i="4"/>
  <c r="AG114" i="5" s="1"/>
  <c r="J88" i="4"/>
  <c r="AC112" i="5" s="1"/>
  <c r="S85" i="4"/>
  <c r="S67" i="4"/>
  <c r="AF91" i="5" s="1"/>
  <c r="G65" i="4"/>
  <c r="AB89" i="5" s="1"/>
  <c r="S61" i="4"/>
  <c r="AF85" i="5" s="1"/>
  <c r="G59" i="4"/>
  <c r="AB83" i="5" s="1"/>
  <c r="AD118" i="3"/>
  <c r="T30" i="5" s="1"/>
  <c r="T89" i="3"/>
  <c r="U89" i="3" s="1"/>
  <c r="S89" i="3"/>
  <c r="P59" i="3"/>
  <c r="Q83" i="5" s="1"/>
  <c r="P54" i="3"/>
  <c r="Q78" i="5" s="1"/>
  <c r="Z68" i="75"/>
  <c r="L92" i="5" s="1"/>
  <c r="T33" i="75"/>
  <c r="F57" i="5" s="1"/>
  <c r="T63" i="3"/>
  <c r="U63" i="3" s="1"/>
  <c r="S63" i="3"/>
  <c r="AG24" i="3"/>
  <c r="U25" i="5" s="1"/>
  <c r="Z61" i="75"/>
  <c r="L85" i="5" s="1"/>
  <c r="X39" i="4"/>
  <c r="AG63" i="5" s="1"/>
  <c r="X33" i="4"/>
  <c r="AG57" i="5" s="1"/>
  <c r="X27" i="4"/>
  <c r="AG51" i="5" s="1"/>
  <c r="T116" i="3"/>
  <c r="U116" i="3" s="1"/>
  <c r="S116" i="3"/>
  <c r="P103" i="3"/>
  <c r="Q127" i="5" s="1"/>
  <c r="I75" i="3"/>
  <c r="P99" i="5" s="1"/>
  <c r="AD69" i="3"/>
  <c r="T93" i="5" s="1"/>
  <c r="P68" i="3"/>
  <c r="Q92" i="5" s="1"/>
  <c r="AG62" i="3"/>
  <c r="U86" i="5" s="1"/>
  <c r="I36" i="3"/>
  <c r="P60" i="5" s="1"/>
  <c r="P32" i="3"/>
  <c r="Q56" i="5" s="1"/>
  <c r="S11" i="3"/>
  <c r="T11" i="3"/>
  <c r="U11" i="3" s="1"/>
  <c r="AD134" i="3"/>
  <c r="T46" i="5" s="1"/>
  <c r="AD124" i="3"/>
  <c r="T36" i="5" s="1"/>
  <c r="Z65" i="75"/>
  <c r="L89" i="5" s="1"/>
  <c r="Z55" i="75"/>
  <c r="L79" i="5" s="1"/>
  <c r="T50" i="75"/>
  <c r="F74" i="5" s="1"/>
  <c r="T44" i="75"/>
  <c r="F68" i="5" s="1"/>
  <c r="Z42" i="75"/>
  <c r="L66" i="5" s="1"/>
  <c r="Z39" i="75"/>
  <c r="L63" i="5" s="1"/>
  <c r="Z74" i="75"/>
  <c r="L98" i="5" s="1"/>
  <c r="T23" i="75"/>
  <c r="F24" i="5" s="1"/>
  <c r="AC78" i="75"/>
  <c r="AC29" i="75"/>
  <c r="J53" i="5" s="1"/>
  <c r="P27" i="3"/>
  <c r="Q51" i="5" s="1"/>
  <c r="Z48" i="75"/>
  <c r="L72" i="5" s="1"/>
  <c r="G85" i="4"/>
  <c r="AB109" i="5" s="1"/>
  <c r="G79" i="4"/>
  <c r="AB103" i="5" s="1"/>
  <c r="S75" i="4"/>
  <c r="AF99" i="5" s="1"/>
  <c r="J72" i="4"/>
  <c r="AC96" i="5" s="1"/>
  <c r="X68" i="4"/>
  <c r="AG92" i="5" s="1"/>
  <c r="G61" i="4"/>
  <c r="AB85" i="5" s="1"/>
  <c r="G49" i="4"/>
  <c r="AB73" i="5" s="1"/>
  <c r="J48" i="4"/>
  <c r="AC72" i="5" s="1"/>
  <c r="X43" i="4"/>
  <c r="AG67" i="5" s="1"/>
  <c r="P40" i="4"/>
  <c r="AE64" i="5" s="1"/>
  <c r="X38" i="4"/>
  <c r="AG62" i="5" s="1"/>
  <c r="P34" i="4"/>
  <c r="AE58" i="5" s="1"/>
  <c r="P29" i="4"/>
  <c r="AE53" i="5" s="1"/>
  <c r="P135" i="4"/>
  <c r="S133" i="4"/>
  <c r="AF45" i="5" s="1"/>
  <c r="S128" i="4"/>
  <c r="AF40" i="5" s="1"/>
  <c r="F92" i="3"/>
  <c r="O116" i="5" s="1"/>
  <c r="AD42" i="3"/>
  <c r="T66" i="5" s="1"/>
  <c r="F38" i="3"/>
  <c r="O62" i="5" s="1"/>
  <c r="AG10" i="3"/>
  <c r="U11" i="5" s="1"/>
  <c r="AG5" i="3"/>
  <c r="U6" i="5" s="1"/>
  <c r="AD4" i="3"/>
  <c r="T5" i="5" s="1"/>
  <c r="AJ120" i="3"/>
  <c r="V32" i="5" s="1"/>
  <c r="AD137" i="3"/>
  <c r="T49" i="5" s="1"/>
  <c r="I133" i="3"/>
  <c r="P45" i="5" s="1"/>
  <c r="Z98" i="75"/>
  <c r="L122" i="5" s="1"/>
  <c r="Z88" i="75"/>
  <c r="L112" i="5" s="1"/>
  <c r="P87" i="75"/>
  <c r="Q87" i="75" s="1"/>
  <c r="V87" i="75" s="1"/>
  <c r="H111" i="5" s="1"/>
  <c r="T80" i="75"/>
  <c r="F104" i="5" s="1"/>
  <c r="AC39" i="75"/>
  <c r="Z41" i="75"/>
  <c r="L65" i="5" s="1"/>
  <c r="AC104" i="75"/>
  <c r="Z35" i="75"/>
  <c r="L59" i="5" s="1"/>
  <c r="Z84" i="75"/>
  <c r="L108" i="5" s="1"/>
  <c r="Z81" i="75"/>
  <c r="L105" i="5" s="1"/>
  <c r="P24" i="75"/>
  <c r="Q24" i="75" s="1"/>
  <c r="V24" i="75" s="1"/>
  <c r="H25" i="5" s="1"/>
  <c r="AC42" i="75"/>
  <c r="Z21" i="75"/>
  <c r="G54" i="4"/>
  <c r="AB78" i="5" s="1"/>
  <c r="J53" i="4"/>
  <c r="AC77" i="5" s="1"/>
  <c r="P51" i="4"/>
  <c r="AE75" i="5" s="1"/>
  <c r="X48" i="4"/>
  <c r="AG72" i="5" s="1"/>
  <c r="J24" i="4"/>
  <c r="AC25" i="5" s="1"/>
  <c r="P17" i="4"/>
  <c r="AE18" i="5" s="1"/>
  <c r="X13" i="4"/>
  <c r="AG14" i="5" s="1"/>
  <c r="P119" i="3"/>
  <c r="Q31" i="5" s="1"/>
  <c r="AD115" i="3"/>
  <c r="T27" i="5" s="1"/>
  <c r="F113" i="3"/>
  <c r="O137" i="5" s="1"/>
  <c r="AG108" i="3"/>
  <c r="U132" i="5" s="1"/>
  <c r="AD59" i="3"/>
  <c r="T83" i="5" s="1"/>
  <c r="AD49" i="3"/>
  <c r="T73" i="5" s="1"/>
  <c r="AD14" i="3"/>
  <c r="T15" i="5" s="1"/>
  <c r="AJ131" i="3"/>
  <c r="V43" i="5" s="1"/>
  <c r="I128" i="3"/>
  <c r="P40" i="5" s="1"/>
  <c r="Z105" i="75"/>
  <c r="L129" i="5" s="1"/>
  <c r="Z72" i="75"/>
  <c r="L96" i="5" s="1"/>
  <c r="AC68" i="75"/>
  <c r="J92" i="5" s="1"/>
  <c r="Z7" i="75"/>
  <c r="L8" i="5" s="1"/>
  <c r="Z71" i="75"/>
  <c r="L95" i="5" s="1"/>
  <c r="P57" i="75"/>
  <c r="Q57" i="75" s="1"/>
  <c r="V57" i="75" s="1"/>
  <c r="H81" i="5" s="1"/>
  <c r="P27" i="75"/>
  <c r="Q27" i="75" s="1"/>
  <c r="V27" i="75" s="1"/>
  <c r="H51" i="5" s="1"/>
  <c r="T118" i="75"/>
  <c r="F30" i="5" s="1"/>
  <c r="AD28" i="3"/>
  <c r="T52" i="5" s="1"/>
  <c r="T112" i="75"/>
  <c r="F136" i="5" s="1"/>
  <c r="P90" i="75"/>
  <c r="Q90" i="75" s="1"/>
  <c r="V90" i="75" s="1"/>
  <c r="H114" i="5" s="1"/>
  <c r="Z32" i="75"/>
  <c r="L56" i="5" s="1"/>
  <c r="Z12" i="75"/>
  <c r="L13" i="5" s="1"/>
  <c r="P82" i="4"/>
  <c r="AE106" i="5" s="1"/>
  <c r="P76" i="4"/>
  <c r="AE100" i="5" s="1"/>
  <c r="X72" i="4"/>
  <c r="AG96" i="5" s="1"/>
  <c r="P69" i="4"/>
  <c r="AE93" i="5" s="1"/>
  <c r="X61" i="4"/>
  <c r="AG85" i="5" s="1"/>
  <c r="P57" i="4"/>
  <c r="AE81" i="5" s="1"/>
  <c r="X55" i="4"/>
  <c r="AG79" i="5" s="1"/>
  <c r="J29" i="4"/>
  <c r="X24" i="4"/>
  <c r="AG25" i="5" s="1"/>
  <c r="P21" i="4"/>
  <c r="P15" i="4"/>
  <c r="AE16" i="5" s="1"/>
  <c r="X12" i="4"/>
  <c r="AG13" i="5" s="1"/>
  <c r="X8" i="4"/>
  <c r="AG9" i="5" s="1"/>
  <c r="X7" i="4"/>
  <c r="AG8" i="5" s="1"/>
  <c r="P5" i="4"/>
  <c r="AE6" i="5" s="1"/>
  <c r="X136" i="4"/>
  <c r="AG48" i="5" s="1"/>
  <c r="X130" i="4"/>
  <c r="AG42" i="5" s="1"/>
  <c r="P128" i="4"/>
  <c r="AE40" i="5" s="1"/>
  <c r="X126" i="4"/>
  <c r="AG38" i="5" s="1"/>
  <c r="X125" i="4"/>
  <c r="AG37" i="5" s="1"/>
  <c r="P122" i="4"/>
  <c r="AE34" i="5" s="1"/>
  <c r="P114" i="3"/>
  <c r="Q138" i="5" s="1"/>
  <c r="AD82" i="3"/>
  <c r="T106" i="5" s="1"/>
  <c r="S79" i="3"/>
  <c r="T79" i="3"/>
  <c r="U79" i="3" s="1"/>
  <c r="AD77" i="3"/>
  <c r="T101" i="5" s="1"/>
  <c r="F43" i="3"/>
  <c r="O67" i="5" s="1"/>
  <c r="AJ3" i="3"/>
  <c r="V4" i="5" s="1"/>
  <c r="J25" i="4"/>
  <c r="AC26" i="5" s="1"/>
  <c r="S22" i="4"/>
  <c r="AF23" i="5" s="1"/>
  <c r="X21" i="4"/>
  <c r="AG22" i="5" s="1"/>
  <c r="G20" i="4"/>
  <c r="AB21" i="5" s="1"/>
  <c r="P18" i="4"/>
  <c r="AE19" i="5" s="1"/>
  <c r="J13" i="4"/>
  <c r="AC14" i="5" s="1"/>
  <c r="X133" i="4"/>
  <c r="AG45" i="5" s="1"/>
  <c r="P130" i="4"/>
  <c r="AE42" i="5" s="1"/>
  <c r="X121" i="4"/>
  <c r="AG33" i="5" s="1"/>
  <c r="G121" i="4"/>
  <c r="AB33" i="5" s="1"/>
  <c r="AG107" i="3"/>
  <c r="U131" i="5" s="1"/>
  <c r="AJ75" i="3"/>
  <c r="V99" i="5" s="1"/>
  <c r="AG57" i="3"/>
  <c r="U81" i="5" s="1"/>
  <c r="I57" i="3"/>
  <c r="P81" i="5" s="1"/>
  <c r="I52" i="3"/>
  <c r="P76" i="5" s="1"/>
  <c r="T92" i="75"/>
  <c r="F116" i="5" s="1"/>
  <c r="P79" i="3"/>
  <c r="Q103" i="5" s="1"/>
  <c r="AD26" i="3"/>
  <c r="T50" i="5" s="1"/>
  <c r="AD24" i="3"/>
  <c r="T25" i="5" s="1"/>
  <c r="AG20" i="3"/>
  <c r="U21" i="5" s="1"/>
  <c r="AG123" i="3"/>
  <c r="U35" i="5" s="1"/>
  <c r="T77" i="75"/>
  <c r="F101" i="5" s="1"/>
  <c r="P28" i="75"/>
  <c r="Q28" i="75" s="1"/>
  <c r="V28" i="75" s="1"/>
  <c r="H52" i="5" s="1"/>
  <c r="T30" i="75"/>
  <c r="F54" i="5" s="1"/>
  <c r="AC51" i="75"/>
  <c r="AD106" i="3"/>
  <c r="T130" i="5" s="1"/>
  <c r="I25" i="3"/>
  <c r="P26" i="5" s="1"/>
  <c r="Z36" i="75"/>
  <c r="L60" i="5" s="1"/>
  <c r="P48" i="4"/>
  <c r="AE72" i="5" s="1"/>
  <c r="P102" i="3"/>
  <c r="Q126" i="5" s="1"/>
  <c r="AD101" i="3"/>
  <c r="F101" i="3"/>
  <c r="O125" i="5" s="1"/>
  <c r="AG96" i="3"/>
  <c r="U120" i="5" s="1"/>
  <c r="AJ94" i="3"/>
  <c r="V118" i="5" s="1"/>
  <c r="AD90" i="3"/>
  <c r="T114" i="5" s="1"/>
  <c r="F76" i="3"/>
  <c r="O100" i="5" s="1"/>
  <c r="I74" i="3"/>
  <c r="P98" i="5" s="1"/>
  <c r="F66" i="3"/>
  <c r="O90" i="5" s="1"/>
  <c r="AJ64" i="3"/>
  <c r="V88" i="5" s="1"/>
  <c r="P33" i="3"/>
  <c r="Q57" i="5" s="1"/>
  <c r="AG32" i="3"/>
  <c r="U56" i="5" s="1"/>
  <c r="F32" i="3"/>
  <c r="O56" i="5" s="1"/>
  <c r="AD31" i="3"/>
  <c r="T55" i="5" s="1"/>
  <c r="P11" i="3"/>
  <c r="Q12" i="5" s="1"/>
  <c r="AJ136" i="3"/>
  <c r="V48" i="5" s="1"/>
  <c r="F133" i="3"/>
  <c r="O45" i="5" s="1"/>
  <c r="I131" i="3"/>
  <c r="P43" i="5" s="1"/>
  <c r="P129" i="3"/>
  <c r="Q41" i="5" s="1"/>
  <c r="AD127" i="3"/>
  <c r="T39" i="5" s="1"/>
  <c r="AJ126" i="3"/>
  <c r="V38" i="5" s="1"/>
  <c r="F123" i="3"/>
  <c r="O35" i="5" s="1"/>
  <c r="AG27" i="3"/>
  <c r="AJ25" i="3"/>
  <c r="V26" i="5" s="1"/>
  <c r="AD9" i="3"/>
  <c r="T10" i="5" s="1"/>
  <c r="Z95" i="75"/>
  <c r="L119" i="5" s="1"/>
  <c r="G104" i="4"/>
  <c r="AB128" i="5" s="1"/>
  <c r="J103" i="4"/>
  <c r="AC127" i="5" s="1"/>
  <c r="S100" i="4"/>
  <c r="AF124" i="5" s="1"/>
  <c r="X98" i="4"/>
  <c r="AG122" i="5" s="1"/>
  <c r="J97" i="4"/>
  <c r="AC121" i="5" s="1"/>
  <c r="I110" i="3"/>
  <c r="S108" i="3"/>
  <c r="V108" i="3" s="1"/>
  <c r="P92" i="3"/>
  <c r="Q116" i="5" s="1"/>
  <c r="AJ84" i="3"/>
  <c r="V108" i="5" s="1"/>
  <c r="AD56" i="3"/>
  <c r="T80" i="5" s="1"/>
  <c r="AG54" i="3"/>
  <c r="U78" i="5" s="1"/>
  <c r="I37" i="3"/>
  <c r="P61" i="5" s="1"/>
  <c r="AG25" i="3"/>
  <c r="U26" i="5" s="1"/>
  <c r="F25" i="3"/>
  <c r="P16" i="3"/>
  <c r="Q17" i="5" s="1"/>
  <c r="AD12" i="3"/>
  <c r="AD10" i="3"/>
  <c r="P124" i="3"/>
  <c r="Q36" i="5" s="1"/>
  <c r="H72" i="75"/>
  <c r="I72" i="75" s="1"/>
  <c r="U72" i="75" s="1"/>
  <c r="G96" i="5" s="1"/>
  <c r="H12" i="75"/>
  <c r="I12" i="75" s="1"/>
  <c r="U12" i="75" s="1"/>
  <c r="G13" i="5" s="1"/>
  <c r="T135" i="75"/>
  <c r="F47" i="5" s="1"/>
  <c r="T99" i="75"/>
  <c r="F123" i="5" s="1"/>
  <c r="T63" i="75"/>
  <c r="F87" i="5" s="1"/>
  <c r="T26" i="75"/>
  <c r="F50" i="5" s="1"/>
  <c r="T14" i="75"/>
  <c r="F15" i="5" s="1"/>
  <c r="AC131" i="75"/>
  <c r="J43" i="5" s="1"/>
  <c r="AC107" i="75"/>
  <c r="J131" i="5" s="1"/>
  <c r="AC95" i="75"/>
  <c r="J119" i="5" s="1"/>
  <c r="AC59" i="75"/>
  <c r="AJ107" i="3"/>
  <c r="V131" i="5" s="1"/>
  <c r="AJ99" i="3"/>
  <c r="V123" i="5" s="1"/>
  <c r="F93" i="3"/>
  <c r="O117" i="5" s="1"/>
  <c r="AJ71" i="3"/>
  <c r="V95" i="5" s="1"/>
  <c r="AG68" i="3"/>
  <c r="U92" i="5" s="1"/>
  <c r="AG14" i="3"/>
  <c r="U15" i="5" s="1"/>
  <c r="AD13" i="3"/>
  <c r="T14" i="5" s="1"/>
  <c r="AJ12" i="3"/>
  <c r="V13" i="5" s="1"/>
  <c r="AD11" i="3"/>
  <c r="T12" i="5" s="1"/>
  <c r="P30" i="75"/>
  <c r="Q30" i="75" s="1"/>
  <c r="V30" i="75" s="1"/>
  <c r="AC134" i="75"/>
  <c r="J46" i="5" s="1"/>
  <c r="P133" i="75"/>
  <c r="Q133" i="75" s="1"/>
  <c r="V133" i="75" s="1"/>
  <c r="H131" i="75"/>
  <c r="I131" i="75" s="1"/>
  <c r="U131" i="75" s="1"/>
  <c r="G43" i="5" s="1"/>
  <c r="H59" i="75"/>
  <c r="I59" i="75" s="1"/>
  <c r="U59" i="75" s="1"/>
  <c r="G83" i="5" s="1"/>
  <c r="H47" i="75"/>
  <c r="I47" i="75" s="1"/>
  <c r="U47" i="75" s="1"/>
  <c r="G71" i="5" s="1"/>
  <c r="H35" i="75"/>
  <c r="I35" i="75" s="1"/>
  <c r="U35" i="75" s="1"/>
  <c r="G59" i="5" s="1"/>
  <c r="H23" i="75"/>
  <c r="I23" i="75" s="1"/>
  <c r="U23" i="75" s="1"/>
  <c r="G24" i="5" s="1"/>
  <c r="T134" i="75"/>
  <c r="F46" i="5" s="1"/>
  <c r="T110" i="75"/>
  <c r="F134" i="5" s="1"/>
  <c r="T86" i="75"/>
  <c r="F110" i="5" s="1"/>
  <c r="T74" i="75"/>
  <c r="F98" i="5" s="1"/>
  <c r="T49" i="75"/>
  <c r="F73" i="5" s="1"/>
  <c r="T37" i="75"/>
  <c r="F61" i="5" s="1"/>
  <c r="T13" i="75"/>
  <c r="F14" i="5" s="1"/>
  <c r="H136" i="75"/>
  <c r="I136" i="75" s="1"/>
  <c r="U136" i="75" s="1"/>
  <c r="G48" i="5" s="1"/>
  <c r="H124" i="75"/>
  <c r="I124" i="75" s="1"/>
  <c r="U124" i="75" s="1"/>
  <c r="G36" i="5" s="1"/>
  <c r="H112" i="75"/>
  <c r="I112" i="75" s="1"/>
  <c r="U112" i="75" s="1"/>
  <c r="G136" i="5" s="1"/>
  <c r="H100" i="75"/>
  <c r="I100" i="75" s="1"/>
  <c r="U100" i="75" s="1"/>
  <c r="G124" i="5" s="1"/>
  <c r="H88" i="75"/>
  <c r="I88" i="75" s="1"/>
  <c r="U88" i="75" s="1"/>
  <c r="G112" i="5" s="1"/>
  <c r="H64" i="75"/>
  <c r="I64" i="75" s="1"/>
  <c r="U64" i="75" s="1"/>
  <c r="G88" i="5" s="1"/>
  <c r="H52" i="75"/>
  <c r="I52" i="75" s="1"/>
  <c r="U52" i="75" s="1"/>
  <c r="G76" i="5" s="1"/>
  <c r="H40" i="75"/>
  <c r="I40" i="75" s="1"/>
  <c r="U40" i="75" s="1"/>
  <c r="G64" i="5" s="1"/>
  <c r="H28" i="75"/>
  <c r="I28" i="75" s="1"/>
  <c r="U28" i="75" s="1"/>
  <c r="G52" i="5" s="1"/>
  <c r="H4" i="75"/>
  <c r="I4" i="75" s="1"/>
  <c r="U4" i="75" s="1"/>
  <c r="G5" i="5" s="1"/>
  <c r="AC118" i="75"/>
  <c r="J30" i="5" s="1"/>
  <c r="AC106" i="75"/>
  <c r="J130" i="5" s="1"/>
  <c r="AC58" i="75"/>
  <c r="J82" i="5" s="1"/>
  <c r="AC46" i="75"/>
  <c r="J70" i="5" s="1"/>
  <c r="AC34" i="75"/>
  <c r="J58" i="5" s="1"/>
  <c r="P21" i="75"/>
  <c r="Q21" i="75" s="1"/>
  <c r="V21" i="75" s="1"/>
  <c r="H22" i="5" s="1"/>
  <c r="X119" i="4"/>
  <c r="AG31" i="5" s="1"/>
  <c r="X118" i="4"/>
  <c r="AG30" i="5" s="1"/>
  <c r="J117" i="4"/>
  <c r="AC29" i="5" s="1"/>
  <c r="X113" i="4"/>
  <c r="AG137" i="5" s="1"/>
  <c r="X112" i="4"/>
  <c r="AG136" i="5" s="1"/>
  <c r="J111" i="4"/>
  <c r="AC135" i="5" s="1"/>
  <c r="P110" i="4"/>
  <c r="AE134" i="5" s="1"/>
  <c r="J28" i="4"/>
  <c r="AC52" i="5" s="1"/>
  <c r="P26" i="4"/>
  <c r="AE50" i="5" s="1"/>
  <c r="P58" i="3"/>
  <c r="Q82" i="5" s="1"/>
  <c r="AD57" i="3"/>
  <c r="T81" i="5" s="1"/>
  <c r="F57" i="3"/>
  <c r="O81" i="5" s="1"/>
  <c r="AJ55" i="3"/>
  <c r="V79" i="5" s="1"/>
  <c r="AD54" i="3"/>
  <c r="AG42" i="3"/>
  <c r="U66" i="5" s="1"/>
  <c r="AD22" i="3"/>
  <c r="T23" i="5" s="1"/>
  <c r="AJ21" i="3"/>
  <c r="V22" i="5" s="1"/>
  <c r="AD20" i="3"/>
  <c r="T21" i="5" s="1"/>
  <c r="I6" i="3"/>
  <c r="P7" i="5" s="1"/>
  <c r="AG136" i="3"/>
  <c r="U48" i="5" s="1"/>
  <c r="AD135" i="3"/>
  <c r="T47" i="5" s="1"/>
  <c r="AJ134" i="3"/>
  <c r="V46" i="5" s="1"/>
  <c r="AD133" i="3"/>
  <c r="T45" i="5" s="1"/>
  <c r="P132" i="3"/>
  <c r="Q44" i="5" s="1"/>
  <c r="AD131" i="3"/>
  <c r="T43" i="5" s="1"/>
  <c r="F131" i="3"/>
  <c r="O43" i="5" s="1"/>
  <c r="AG126" i="3"/>
  <c r="U38" i="5" s="1"/>
  <c r="AD125" i="3"/>
  <c r="T37" i="5" s="1"/>
  <c r="AD123" i="3"/>
  <c r="AD121" i="3"/>
  <c r="T33" i="5" s="1"/>
  <c r="P52" i="75"/>
  <c r="Q52" i="75" s="1"/>
  <c r="V52" i="75" s="1"/>
  <c r="H76" i="5" s="1"/>
  <c r="Z40" i="75"/>
  <c r="L64" i="5" s="1"/>
  <c r="X71" i="4"/>
  <c r="AG95" i="5" s="1"/>
  <c r="P68" i="4"/>
  <c r="AE92" i="5" s="1"/>
  <c r="P67" i="4"/>
  <c r="AE91" i="5" s="1"/>
  <c r="X34" i="4"/>
  <c r="AG58" i="5" s="1"/>
  <c r="P31" i="4"/>
  <c r="AE55" i="5" s="1"/>
  <c r="AJ104" i="3"/>
  <c r="V128" i="5" s="1"/>
  <c r="AJ98" i="3"/>
  <c r="V122" i="5" s="1"/>
  <c r="AG93" i="3"/>
  <c r="U117" i="5" s="1"/>
  <c r="F75" i="3"/>
  <c r="O99" i="5" s="1"/>
  <c r="F70" i="3"/>
  <c r="F65" i="3"/>
  <c r="O89" i="5" s="1"/>
  <c r="AD64" i="3"/>
  <c r="T88" i="5" s="1"/>
  <c r="F62" i="3"/>
  <c r="O86" i="5" s="1"/>
  <c r="AG60" i="3"/>
  <c r="U84" i="5" s="1"/>
  <c r="AG55" i="3"/>
  <c r="U79" i="5" s="1"/>
  <c r="AJ48" i="3"/>
  <c r="V72" i="5" s="1"/>
  <c r="P48" i="3"/>
  <c r="AG45" i="3"/>
  <c r="U69" i="5" s="1"/>
  <c r="I45" i="3"/>
  <c r="P69" i="5" s="1"/>
  <c r="AD44" i="3"/>
  <c r="T68" i="5" s="1"/>
  <c r="AD39" i="3"/>
  <c r="T63" i="5" s="1"/>
  <c r="AJ38" i="3"/>
  <c r="V62" i="5" s="1"/>
  <c r="P38" i="3"/>
  <c r="Q62" i="5" s="1"/>
  <c r="I33" i="3"/>
  <c r="P57" i="5" s="1"/>
  <c r="AG28" i="3"/>
  <c r="U52" i="5" s="1"/>
  <c r="I28" i="3"/>
  <c r="P52" i="5" s="1"/>
  <c r="AD27" i="3"/>
  <c r="T51" i="5" s="1"/>
  <c r="AJ26" i="3"/>
  <c r="V50" i="5" s="1"/>
  <c r="P26" i="3"/>
  <c r="Q50" i="5" s="1"/>
  <c r="AD25" i="3"/>
  <c r="T26" i="5" s="1"/>
  <c r="F23" i="3"/>
  <c r="O24" i="5" s="1"/>
  <c r="AD8" i="3"/>
  <c r="T9" i="5" s="1"/>
  <c r="P7" i="3"/>
  <c r="Q8" i="5" s="1"/>
  <c r="AG6" i="3"/>
  <c r="U7" i="5" s="1"/>
  <c r="AD5" i="3"/>
  <c r="T6" i="5" s="1"/>
  <c r="P105" i="75"/>
  <c r="Q105" i="75" s="1"/>
  <c r="V105" i="75" s="1"/>
  <c r="H129" i="5" s="1"/>
  <c r="Z83" i="75"/>
  <c r="L107" i="5" s="1"/>
  <c r="P69" i="75"/>
  <c r="Q69" i="75" s="1"/>
  <c r="V69" i="75" s="1"/>
  <c r="H93" i="5" s="1"/>
  <c r="X52" i="4"/>
  <c r="AG76" i="5" s="1"/>
  <c r="J51" i="4"/>
  <c r="AC75" i="5" s="1"/>
  <c r="P49" i="4"/>
  <c r="AE73" i="5" s="1"/>
  <c r="G47" i="4"/>
  <c r="P44" i="4"/>
  <c r="AE68" i="5" s="1"/>
  <c r="X42" i="4"/>
  <c r="AG66" i="5" s="1"/>
  <c r="X41" i="4"/>
  <c r="AG65" i="5" s="1"/>
  <c r="J40" i="4"/>
  <c r="AC64" i="5" s="1"/>
  <c r="P39" i="4"/>
  <c r="AE63" i="5" s="1"/>
  <c r="S37" i="4"/>
  <c r="AF61" i="5" s="1"/>
  <c r="X35" i="4"/>
  <c r="AG59" i="5" s="1"/>
  <c r="P33" i="4"/>
  <c r="AE57" i="5" s="1"/>
  <c r="X30" i="4"/>
  <c r="AG54" i="5" s="1"/>
  <c r="X29" i="4"/>
  <c r="AG53" i="5" s="1"/>
  <c r="P28" i="4"/>
  <c r="S26" i="4"/>
  <c r="AF50" i="5" s="1"/>
  <c r="J5" i="4"/>
  <c r="AC6" i="5" s="1"/>
  <c r="P117" i="3"/>
  <c r="Q29" i="5" s="1"/>
  <c r="AG116" i="3"/>
  <c r="U28" i="5" s="1"/>
  <c r="P116" i="3"/>
  <c r="Q28" i="5" s="1"/>
  <c r="AG105" i="3"/>
  <c r="U129" i="5" s="1"/>
  <c r="AD104" i="3"/>
  <c r="T128" i="5" s="1"/>
  <c r="I99" i="3"/>
  <c r="P123" i="5" s="1"/>
  <c r="AD96" i="3"/>
  <c r="T120" i="5" s="1"/>
  <c r="AG94" i="3"/>
  <c r="U118" i="5" s="1"/>
  <c r="AD87" i="3"/>
  <c r="T111" i="5" s="1"/>
  <c r="I86" i="3"/>
  <c r="P110" i="5" s="1"/>
  <c r="AD85" i="3"/>
  <c r="AD83" i="3"/>
  <c r="T107" i="5" s="1"/>
  <c r="AG81" i="3"/>
  <c r="U105" i="5" s="1"/>
  <c r="AD80" i="3"/>
  <c r="T104" i="5" s="1"/>
  <c r="AJ79" i="3"/>
  <c r="V103" i="5" s="1"/>
  <c r="AG76" i="3"/>
  <c r="U100" i="5" s="1"/>
  <c r="I76" i="3"/>
  <c r="P100" i="5" s="1"/>
  <c r="AD75" i="3"/>
  <c r="T99" i="5" s="1"/>
  <c r="AJ74" i="3"/>
  <c r="V98" i="5" s="1"/>
  <c r="P74" i="3"/>
  <c r="Q98" i="5" s="1"/>
  <c r="F73" i="3"/>
  <c r="O97" i="5" s="1"/>
  <c r="AG71" i="3"/>
  <c r="U95" i="5" s="1"/>
  <c r="I71" i="3"/>
  <c r="P95" i="5" s="1"/>
  <c r="AD70" i="3"/>
  <c r="T94" i="5" s="1"/>
  <c r="AD68" i="3"/>
  <c r="AG66" i="3"/>
  <c r="U90" i="5" s="1"/>
  <c r="I66" i="3"/>
  <c r="P90" i="5" s="1"/>
  <c r="AD65" i="3"/>
  <c r="T89" i="5" s="1"/>
  <c r="AG63" i="3"/>
  <c r="U87" i="5" s="1"/>
  <c r="F63" i="3"/>
  <c r="O87" i="5" s="1"/>
  <c r="AD62" i="3"/>
  <c r="T86" i="5" s="1"/>
  <c r="AJ61" i="3"/>
  <c r="V85" i="5" s="1"/>
  <c r="AG58" i="3"/>
  <c r="U82" i="5" s="1"/>
  <c r="F55" i="3"/>
  <c r="AG53" i="3"/>
  <c r="U77" i="5" s="1"/>
  <c r="I53" i="3"/>
  <c r="P77" i="5" s="1"/>
  <c r="P49" i="3"/>
  <c r="Q73" i="5" s="1"/>
  <c r="AG48" i="3"/>
  <c r="U72" i="5" s="1"/>
  <c r="I48" i="3"/>
  <c r="P72" i="5" s="1"/>
  <c r="AJ46" i="3"/>
  <c r="V70" i="5" s="1"/>
  <c r="I41" i="3"/>
  <c r="P65" i="5" s="1"/>
  <c r="P39" i="3"/>
  <c r="Q63" i="5" s="1"/>
  <c r="AJ36" i="3"/>
  <c r="V60" i="5" s="1"/>
  <c r="F28" i="3"/>
  <c r="O52" i="5" s="1"/>
  <c r="AG26" i="3"/>
  <c r="U50" i="5" s="1"/>
  <c r="I26" i="3"/>
  <c r="P50" i="5" s="1"/>
  <c r="AJ24" i="3"/>
  <c r="V25" i="5" s="1"/>
  <c r="P22" i="3"/>
  <c r="Q23" i="5" s="1"/>
  <c r="AG21" i="3"/>
  <c r="U22" i="5" s="1"/>
  <c r="P115" i="75"/>
  <c r="Q115" i="75" s="1"/>
  <c r="V115" i="75" s="1"/>
  <c r="H27" i="5" s="1"/>
  <c r="T114" i="75"/>
  <c r="F138" i="5" s="1"/>
  <c r="Z109" i="75"/>
  <c r="P82" i="75"/>
  <c r="Q82" i="75" s="1"/>
  <c r="V82" i="75" s="1"/>
  <c r="H106" i="5" s="1"/>
  <c r="P75" i="75"/>
  <c r="Q75" i="75" s="1"/>
  <c r="V75" i="75" s="1"/>
  <c r="P72" i="75"/>
  <c r="Q72" i="75" s="1"/>
  <c r="V72" i="75" s="1"/>
  <c r="H96" i="5" s="1"/>
  <c r="Z43" i="75"/>
  <c r="L67" i="5" s="1"/>
  <c r="P42" i="75"/>
  <c r="Q42" i="75" s="1"/>
  <c r="V42" i="75" s="1"/>
  <c r="H66" i="5" s="1"/>
  <c r="P39" i="75"/>
  <c r="Q39" i="75" s="1"/>
  <c r="V39" i="75" s="1"/>
  <c r="H63" i="5" s="1"/>
  <c r="T27" i="75"/>
  <c r="F51" i="5" s="1"/>
  <c r="AC22" i="75"/>
  <c r="J23" i="5" s="1"/>
  <c r="X103" i="4"/>
  <c r="AG127" i="5" s="1"/>
  <c r="G92" i="4"/>
  <c r="AB116" i="5" s="1"/>
  <c r="G86" i="4"/>
  <c r="AB110" i="5" s="1"/>
  <c r="J85" i="4"/>
  <c r="AC109" i="5" s="1"/>
  <c r="P83" i="4"/>
  <c r="AE107" i="5" s="1"/>
  <c r="P72" i="4"/>
  <c r="AE96" i="5" s="1"/>
  <c r="X69" i="4"/>
  <c r="AG93" i="5" s="1"/>
  <c r="G69" i="4"/>
  <c r="AB93" i="5" s="1"/>
  <c r="S65" i="4"/>
  <c r="AF89" i="5" s="1"/>
  <c r="X57" i="4"/>
  <c r="AG81" i="5" s="1"/>
  <c r="P54" i="4"/>
  <c r="AE78" i="5" s="1"/>
  <c r="X11" i="4"/>
  <c r="AG12" i="5" s="1"/>
  <c r="G10" i="4"/>
  <c r="AB11" i="5" s="1"/>
  <c r="P9" i="4"/>
  <c r="AE10" i="5" s="1"/>
  <c r="P8" i="4"/>
  <c r="AE9" i="5" s="1"/>
  <c r="S7" i="4"/>
  <c r="AF8" i="5" s="1"/>
  <c r="X6" i="4"/>
  <c r="AG7" i="5" s="1"/>
  <c r="X5" i="4"/>
  <c r="AG6" i="5" s="1"/>
  <c r="P120" i="4"/>
  <c r="AE32" i="5" s="1"/>
  <c r="P137" i="4"/>
  <c r="AE49" i="5" s="1"/>
  <c r="S136" i="4"/>
  <c r="X135" i="4"/>
  <c r="AG47" i="5" s="1"/>
  <c r="J133" i="4"/>
  <c r="AC45" i="5" s="1"/>
  <c r="X129" i="4"/>
  <c r="AG41" i="5" s="1"/>
  <c r="J128" i="4"/>
  <c r="AC40" i="5" s="1"/>
  <c r="P127" i="4"/>
  <c r="AE39" i="5" s="1"/>
  <c r="S125" i="4"/>
  <c r="AF37" i="5" s="1"/>
  <c r="X124" i="4"/>
  <c r="AG36" i="5" s="1"/>
  <c r="AJ114" i="3"/>
  <c r="V138" i="5" s="1"/>
  <c r="AG111" i="3"/>
  <c r="AD108" i="3"/>
  <c r="T132" i="5" s="1"/>
  <c r="AJ106" i="3"/>
  <c r="V130" i="5" s="1"/>
  <c r="AJ103" i="3"/>
  <c r="V127" i="5" s="1"/>
  <c r="I97" i="3"/>
  <c r="P121" i="5" s="1"/>
  <c r="AJ92" i="3"/>
  <c r="V116" i="5" s="1"/>
  <c r="F91" i="3"/>
  <c r="O115" i="5" s="1"/>
  <c r="AJ89" i="3"/>
  <c r="V113" i="5" s="1"/>
  <c r="AD88" i="3"/>
  <c r="T112" i="5" s="1"/>
  <c r="P87" i="3"/>
  <c r="Q111" i="5" s="1"/>
  <c r="P80" i="3"/>
  <c r="Q104" i="5" s="1"/>
  <c r="AG74" i="3"/>
  <c r="U98" i="5" s="1"/>
  <c r="T56" i="75"/>
  <c r="F80" i="5" s="1"/>
  <c r="Z34" i="75"/>
  <c r="L58" i="5" s="1"/>
  <c r="Z26" i="75"/>
  <c r="L50" i="5" s="1"/>
  <c r="Z136" i="75"/>
  <c r="L48" i="5" s="1"/>
  <c r="X109" i="4"/>
  <c r="AG133" i="5" s="1"/>
  <c r="J21" i="4"/>
  <c r="AC22" i="5" s="1"/>
  <c r="AG114" i="3"/>
  <c r="U138" i="5" s="1"/>
  <c r="P98" i="3"/>
  <c r="Q122" i="5" s="1"/>
  <c r="AG89" i="3"/>
  <c r="U113" i="5" s="1"/>
  <c r="F61" i="3"/>
  <c r="O85" i="5" s="1"/>
  <c r="AJ54" i="3"/>
  <c r="V78" i="5" s="1"/>
  <c r="AJ44" i="3"/>
  <c r="V68" i="5" s="1"/>
  <c r="AJ27" i="3"/>
  <c r="V51" i="5" s="1"/>
  <c r="P25" i="3"/>
  <c r="Q26" i="5" s="1"/>
  <c r="AG22" i="3"/>
  <c r="AJ20" i="3"/>
  <c r="V21" i="5" s="1"/>
  <c r="I17" i="3"/>
  <c r="P18" i="5" s="1"/>
  <c r="F12" i="3"/>
  <c r="AJ10" i="3"/>
  <c r="V11" i="5" s="1"/>
  <c r="AJ5" i="3"/>
  <c r="V6" i="5" s="1"/>
  <c r="T102" i="75"/>
  <c r="P73" i="75"/>
  <c r="Q73" i="75" s="1"/>
  <c r="V73" i="75" s="1"/>
  <c r="H97" i="5" s="1"/>
  <c r="Z54" i="75"/>
  <c r="L78" i="5" s="1"/>
  <c r="P40" i="75"/>
  <c r="Q40" i="75" s="1"/>
  <c r="V40" i="75" s="1"/>
  <c r="H64" i="5" s="1"/>
  <c r="T39" i="75"/>
  <c r="F63" i="5" s="1"/>
  <c r="P13" i="75"/>
  <c r="Q13" i="75" s="1"/>
  <c r="V13" i="75" s="1"/>
  <c r="H14" i="5" s="1"/>
  <c r="S29" i="3"/>
  <c r="T29" i="3"/>
  <c r="U29" i="3" s="1"/>
  <c r="E14" i="5"/>
  <c r="S100" i="3"/>
  <c r="T100" i="3"/>
  <c r="U100" i="3" s="1"/>
  <c r="AJ31" i="3"/>
  <c r="V55" i="5" s="1"/>
  <c r="T20" i="3"/>
  <c r="U20" i="3" s="1"/>
  <c r="S20" i="3"/>
  <c r="X130" i="5"/>
  <c r="P69" i="3"/>
  <c r="Q93" i="5" s="1"/>
  <c r="P61" i="3"/>
  <c r="Q85" i="5" s="1"/>
  <c r="P46" i="3"/>
  <c r="Q70" i="5" s="1"/>
  <c r="I21" i="3"/>
  <c r="S39" i="3"/>
  <c r="V39" i="3" s="1"/>
  <c r="S63" i="5" s="1"/>
  <c r="AD112" i="3"/>
  <c r="T136" i="5" s="1"/>
  <c r="AD52" i="3"/>
  <c r="T76" i="5" s="1"/>
  <c r="T49" i="3"/>
  <c r="U49" i="3" s="1"/>
  <c r="S49" i="3"/>
  <c r="P27" i="4"/>
  <c r="AE51" i="5" s="1"/>
  <c r="H132" i="75"/>
  <c r="I132" i="75" s="1"/>
  <c r="U132" i="75" s="1"/>
  <c r="G44" i="5" s="1"/>
  <c r="H120" i="75"/>
  <c r="I120" i="75" s="1"/>
  <c r="U120" i="75" s="1"/>
  <c r="G32" i="5" s="1"/>
  <c r="H108" i="75"/>
  <c r="I108" i="75" s="1"/>
  <c r="U108" i="75" s="1"/>
  <c r="G132" i="5" s="1"/>
  <c r="H84" i="75"/>
  <c r="I84" i="75" s="1"/>
  <c r="U84" i="75" s="1"/>
  <c r="G108" i="5" s="1"/>
  <c r="H60" i="75"/>
  <c r="I60" i="75" s="1"/>
  <c r="U60" i="75" s="1"/>
  <c r="G84" i="5" s="1"/>
  <c r="H36" i="75"/>
  <c r="I36" i="75" s="1"/>
  <c r="U36" i="75" s="1"/>
  <c r="H24" i="75"/>
  <c r="I24" i="75" s="1"/>
  <c r="U24" i="75" s="1"/>
  <c r="G25" i="5" s="1"/>
  <c r="T40" i="3"/>
  <c r="U40" i="3" s="1"/>
  <c r="V40" i="3" s="1"/>
  <c r="S64" i="5" s="1"/>
  <c r="Z86" i="75"/>
  <c r="T48" i="75"/>
  <c r="F72" i="5" s="1"/>
  <c r="H107" i="75"/>
  <c r="I107" i="75" s="1"/>
  <c r="U107" i="75" s="1"/>
  <c r="G131" i="5" s="1"/>
  <c r="S72" i="3"/>
  <c r="V72" i="3" s="1"/>
  <c r="S96" i="5" s="1"/>
  <c r="X63" i="5"/>
  <c r="E133" i="5"/>
  <c r="E123" i="5"/>
  <c r="Z97" i="75"/>
  <c r="T114" i="3"/>
  <c r="U114" i="3" s="1"/>
  <c r="S114" i="3"/>
  <c r="AD67" i="3"/>
  <c r="AD17" i="3"/>
  <c r="AC3" i="75"/>
  <c r="J4" i="5" s="1"/>
  <c r="T133" i="75"/>
  <c r="F45" i="5" s="1"/>
  <c r="Z124" i="75"/>
  <c r="L36" i="5" s="1"/>
  <c r="S129" i="3"/>
  <c r="T129" i="3"/>
  <c r="U129" i="3" s="1"/>
  <c r="T64" i="3"/>
  <c r="U64" i="3" s="1"/>
  <c r="V64" i="3" s="1"/>
  <c r="Z114" i="75"/>
  <c r="L138" i="5" s="1"/>
  <c r="S103" i="3"/>
  <c r="T103" i="3"/>
  <c r="U103" i="3" s="1"/>
  <c r="T67" i="3"/>
  <c r="U67" i="3" s="1"/>
  <c r="S67" i="3"/>
  <c r="I58" i="3"/>
  <c r="P82" i="5" s="1"/>
  <c r="S59" i="3"/>
  <c r="V59" i="3" s="1"/>
  <c r="S83" i="5" s="1"/>
  <c r="T25" i="3"/>
  <c r="U25" i="3" s="1"/>
  <c r="S25" i="3"/>
  <c r="AC128" i="75"/>
  <c r="J40" i="5" s="1"/>
  <c r="Z128" i="75"/>
  <c r="L40" i="5" s="1"/>
  <c r="S21" i="3"/>
  <c r="V21" i="3" s="1"/>
  <c r="T109" i="75"/>
  <c r="F133" i="5" s="1"/>
  <c r="T106" i="75"/>
  <c r="F130" i="5" s="1"/>
  <c r="H105" i="75"/>
  <c r="I105" i="75" s="1"/>
  <c r="U105" i="75" s="1"/>
  <c r="G129" i="5" s="1"/>
  <c r="H93" i="75"/>
  <c r="I93" i="75" s="1"/>
  <c r="U93" i="75" s="1"/>
  <c r="H81" i="75"/>
  <c r="I81" i="75" s="1"/>
  <c r="U81" i="75" s="1"/>
  <c r="G105" i="5" s="1"/>
  <c r="H69" i="75"/>
  <c r="I69" i="75" s="1"/>
  <c r="U69" i="75" s="1"/>
  <c r="G93" i="5" s="1"/>
  <c r="T35" i="3"/>
  <c r="U35" i="3" s="1"/>
  <c r="V35" i="3" s="1"/>
  <c r="T106" i="3"/>
  <c r="U106" i="3" s="1"/>
  <c r="V106" i="3" s="1"/>
  <c r="AD36" i="3"/>
  <c r="S24" i="3"/>
  <c r="T24" i="3"/>
  <c r="U24" i="3" s="1"/>
  <c r="AD7" i="3"/>
  <c r="T8" i="5" s="1"/>
  <c r="P6" i="3"/>
  <c r="Q7" i="5" s="1"/>
  <c r="I120" i="3"/>
  <c r="T34" i="3"/>
  <c r="U34" i="3" s="1"/>
  <c r="S34" i="3"/>
  <c r="S137" i="3"/>
  <c r="T137" i="3"/>
  <c r="U137" i="3" s="1"/>
  <c r="AG33" i="3"/>
  <c r="U57" i="5" s="1"/>
  <c r="AD32" i="3"/>
  <c r="T56" i="5" s="1"/>
  <c r="AD30" i="3"/>
  <c r="T54" i="5" s="1"/>
  <c r="S130" i="3"/>
  <c r="T130" i="3"/>
  <c r="U130" i="3" s="1"/>
  <c r="Z123" i="75"/>
  <c r="L35" i="5" s="1"/>
  <c r="S17" i="3"/>
  <c r="V17" i="3" s="1"/>
  <c r="P97" i="3"/>
  <c r="T82" i="3"/>
  <c r="U82" i="3" s="1"/>
  <c r="S82" i="3"/>
  <c r="T77" i="3"/>
  <c r="U77" i="3" s="1"/>
  <c r="S77" i="3"/>
  <c r="AD60" i="3"/>
  <c r="T84" i="5" s="1"/>
  <c r="AD47" i="3"/>
  <c r="T71" i="5" s="1"/>
  <c r="Z131" i="75"/>
  <c r="L43" i="5" s="1"/>
  <c r="P73" i="4"/>
  <c r="AE97" i="5" s="1"/>
  <c r="E42" i="5"/>
  <c r="P41" i="3"/>
  <c r="Q65" i="5" s="1"/>
  <c r="S14" i="3"/>
  <c r="T14" i="3"/>
  <c r="U14" i="3" s="1"/>
  <c r="AD130" i="3"/>
  <c r="T42" i="5" s="1"/>
  <c r="T122" i="3"/>
  <c r="U122" i="3" s="1"/>
  <c r="S122" i="3"/>
  <c r="P113" i="4"/>
  <c r="AE137" i="5" s="1"/>
  <c r="X47" i="4"/>
  <c r="AG71" i="5" s="1"/>
  <c r="P36" i="3"/>
  <c r="Q60" i="5" s="1"/>
  <c r="AD23" i="3"/>
  <c r="T24" i="5" s="1"/>
  <c r="T126" i="75"/>
  <c r="F38" i="5" s="1"/>
  <c r="H119" i="75"/>
  <c r="I119" i="75" s="1"/>
  <c r="U119" i="75" s="1"/>
  <c r="H95" i="75"/>
  <c r="I95" i="75" s="1"/>
  <c r="U95" i="75" s="1"/>
  <c r="G119" i="5" s="1"/>
  <c r="H83" i="75"/>
  <c r="I83" i="75" s="1"/>
  <c r="U83" i="75" s="1"/>
  <c r="G107" i="5" s="1"/>
  <c r="H11" i="75"/>
  <c r="I11" i="75" s="1"/>
  <c r="U11" i="75" s="1"/>
  <c r="G12" i="5" s="1"/>
  <c r="S42" i="3"/>
  <c r="T42" i="3"/>
  <c r="U42" i="3" s="1"/>
  <c r="AC101" i="75"/>
  <c r="S85" i="3"/>
  <c r="V85" i="3" s="1"/>
  <c r="AD81" i="3"/>
  <c r="T105" i="5" s="1"/>
  <c r="I79" i="3"/>
  <c r="AD78" i="3"/>
  <c r="T102" i="5" s="1"/>
  <c r="AD76" i="3"/>
  <c r="T100" i="5" s="1"/>
  <c r="P72" i="3"/>
  <c r="Q96" i="5" s="1"/>
  <c r="AD71" i="3"/>
  <c r="T95" i="5" s="1"/>
  <c r="I69" i="3"/>
  <c r="S47" i="3"/>
  <c r="T47" i="3"/>
  <c r="U47" i="3" s="1"/>
  <c r="T97" i="75"/>
  <c r="F121" i="5" s="1"/>
  <c r="T62" i="75"/>
  <c r="F86" i="5" s="1"/>
  <c r="P84" i="4"/>
  <c r="AE108" i="5" s="1"/>
  <c r="X58" i="4"/>
  <c r="AG82" i="5" s="1"/>
  <c r="P38" i="4"/>
  <c r="AE62" i="5" s="1"/>
  <c r="AD110" i="3"/>
  <c r="T134" i="5" s="1"/>
  <c r="AD35" i="3"/>
  <c r="T59" i="5" s="1"/>
  <c r="T11" i="75"/>
  <c r="H129" i="75"/>
  <c r="I129" i="75" s="1"/>
  <c r="U129" i="75" s="1"/>
  <c r="G41" i="5" s="1"/>
  <c r="H57" i="75"/>
  <c r="I57" i="75" s="1"/>
  <c r="U57" i="75" s="1"/>
  <c r="H33" i="75"/>
  <c r="I33" i="75" s="1"/>
  <c r="U33" i="75" s="1"/>
  <c r="G57" i="5" s="1"/>
  <c r="H9" i="75"/>
  <c r="I9" i="75" s="1"/>
  <c r="U9" i="75" s="1"/>
  <c r="G10" i="5" s="1"/>
  <c r="AC111" i="75"/>
  <c r="T101" i="3"/>
  <c r="U101" i="3" s="1"/>
  <c r="S101" i="3"/>
  <c r="AD45" i="3"/>
  <c r="T69" i="5" s="1"/>
  <c r="T105" i="75"/>
  <c r="F129" i="5" s="1"/>
  <c r="Z85" i="75"/>
  <c r="T70" i="75"/>
  <c r="AJ41" i="3"/>
  <c r="V65" i="5" s="1"/>
  <c r="AC135" i="75"/>
  <c r="J47" i="5" s="1"/>
  <c r="O60" i="5"/>
  <c r="P99" i="75"/>
  <c r="Q99" i="75" s="1"/>
  <c r="V99" i="75" s="1"/>
  <c r="H123" i="5" s="1"/>
  <c r="Z96" i="75"/>
  <c r="Z92" i="75"/>
  <c r="L116" i="5" s="1"/>
  <c r="T87" i="75"/>
  <c r="F111" i="5" s="1"/>
  <c r="S115" i="3"/>
  <c r="T115" i="3"/>
  <c r="U115" i="3" s="1"/>
  <c r="T15" i="3"/>
  <c r="U15" i="3" s="1"/>
  <c r="S15" i="3"/>
  <c r="P104" i="4"/>
  <c r="AE128" i="5" s="1"/>
  <c r="P86" i="4"/>
  <c r="AE110" i="5" s="1"/>
  <c r="X84" i="4"/>
  <c r="AG108" i="5" s="1"/>
  <c r="X66" i="4"/>
  <c r="AG90" i="5" s="1"/>
  <c r="G66" i="4"/>
  <c r="AB90" i="5" s="1"/>
  <c r="P63" i="4"/>
  <c r="AE87" i="5" s="1"/>
  <c r="J59" i="4"/>
  <c r="AC83" i="5" s="1"/>
  <c r="P58" i="4"/>
  <c r="AE82" i="5" s="1"/>
  <c r="S56" i="4"/>
  <c r="AF80" i="5" s="1"/>
  <c r="P52" i="4"/>
  <c r="AE76" i="5" s="1"/>
  <c r="S45" i="4"/>
  <c r="AF69" i="5" s="1"/>
  <c r="P41" i="4"/>
  <c r="AE65" i="5" s="1"/>
  <c r="P35" i="4"/>
  <c r="AE59" i="5" s="1"/>
  <c r="X32" i="4"/>
  <c r="AG56" i="5" s="1"/>
  <c r="X10" i="4"/>
  <c r="AG11" i="5" s="1"/>
  <c r="P131" i="4"/>
  <c r="AE43" i="5" s="1"/>
  <c r="P115" i="3"/>
  <c r="Q27" i="5" s="1"/>
  <c r="AD94" i="3"/>
  <c r="T118" i="5" s="1"/>
  <c r="P93" i="3"/>
  <c r="Q117" i="5" s="1"/>
  <c r="AD91" i="3"/>
  <c r="T115" i="5" s="1"/>
  <c r="E84" i="5"/>
  <c r="G21" i="4"/>
  <c r="X134" i="4"/>
  <c r="AG46" i="5" s="1"/>
  <c r="AD119" i="3"/>
  <c r="F117" i="3"/>
  <c r="I95" i="3"/>
  <c r="P119" i="5" s="1"/>
  <c r="P75" i="3"/>
  <c r="Q99" i="5" s="1"/>
  <c r="AG46" i="3"/>
  <c r="U70" i="5" s="1"/>
  <c r="P29" i="3"/>
  <c r="Q53" i="5" s="1"/>
  <c r="I24" i="3"/>
  <c r="P25" i="5" s="1"/>
  <c r="P134" i="3"/>
  <c r="Q46" i="5" s="1"/>
  <c r="AJ129" i="3"/>
  <c r="V41" i="5" s="1"/>
  <c r="F121" i="3"/>
  <c r="O33" i="5" s="1"/>
  <c r="Z118" i="75"/>
  <c r="L30" i="5" s="1"/>
  <c r="AC115" i="75"/>
  <c r="J27" i="5" s="1"/>
  <c r="G127" i="4"/>
  <c r="J126" i="4"/>
  <c r="AC38" i="5" s="1"/>
  <c r="S102" i="4"/>
  <c r="AF126" i="5" s="1"/>
  <c r="G100" i="4"/>
  <c r="AB124" i="5" s="1"/>
  <c r="S50" i="4"/>
  <c r="AF74" i="5" s="1"/>
  <c r="J42" i="4"/>
  <c r="AC66" i="5" s="1"/>
  <c r="P24" i="4"/>
  <c r="J19" i="4"/>
  <c r="S16" i="4"/>
  <c r="AF17" i="5" s="1"/>
  <c r="X15" i="4"/>
  <c r="AG16" i="5" s="1"/>
  <c r="J131" i="4"/>
  <c r="AC43" i="5" s="1"/>
  <c r="AJ115" i="3"/>
  <c r="V27" i="5" s="1"/>
  <c r="AD48" i="3"/>
  <c r="T72" i="5" s="1"/>
  <c r="T61" i="75"/>
  <c r="F85" i="5" s="1"/>
  <c r="T47" i="75"/>
  <c r="S119" i="4"/>
  <c r="AF31" i="5" s="1"/>
  <c r="G111" i="4"/>
  <c r="AB135" i="5" s="1"/>
  <c r="J110" i="4"/>
  <c r="AC134" i="5" s="1"/>
  <c r="P109" i="4"/>
  <c r="AE133" i="5" s="1"/>
  <c r="S73" i="4"/>
  <c r="AF97" i="5" s="1"/>
  <c r="J70" i="4"/>
  <c r="AC94" i="5" s="1"/>
  <c r="J58" i="4"/>
  <c r="AC82" i="5" s="1"/>
  <c r="J7" i="4"/>
  <c r="AC8" i="5" s="1"/>
  <c r="S4" i="4"/>
  <c r="AF5" i="5" s="1"/>
  <c r="J125" i="4"/>
  <c r="AC37" i="5" s="1"/>
  <c r="AD117" i="3"/>
  <c r="T29" i="5" s="1"/>
  <c r="T120" i="3"/>
  <c r="U120" i="3" s="1"/>
  <c r="S120" i="3"/>
  <c r="X105" i="4"/>
  <c r="AG129" i="5" s="1"/>
  <c r="J92" i="4"/>
  <c r="G82" i="4"/>
  <c r="AB106" i="5" s="1"/>
  <c r="G76" i="4"/>
  <c r="AB100" i="5" s="1"/>
  <c r="S72" i="4"/>
  <c r="AF96" i="5" s="1"/>
  <c r="X70" i="4"/>
  <c r="AG94" i="5" s="1"/>
  <c r="J57" i="4"/>
  <c r="AC81" i="5" s="1"/>
  <c r="J46" i="4"/>
  <c r="S44" i="4"/>
  <c r="AF68" i="5" s="1"/>
  <c r="J41" i="4"/>
  <c r="AC65" i="5" s="1"/>
  <c r="S38" i="4"/>
  <c r="X20" i="4"/>
  <c r="AG21" i="5" s="1"/>
  <c r="P99" i="3"/>
  <c r="Q123" i="5" s="1"/>
  <c r="AD38" i="3"/>
  <c r="T62" i="5" s="1"/>
  <c r="I4" i="3"/>
  <c r="I124" i="3"/>
  <c r="P36" i="5" s="1"/>
  <c r="P122" i="3"/>
  <c r="Q34" i="5" s="1"/>
  <c r="P79" i="75"/>
  <c r="Q79" i="75" s="1"/>
  <c r="V79" i="75" s="1"/>
  <c r="H103" i="5" s="1"/>
  <c r="Z22" i="75"/>
  <c r="L23" i="5" s="1"/>
  <c r="Z8" i="75"/>
  <c r="AG102" i="3"/>
  <c r="U126" i="5" s="1"/>
  <c r="I102" i="3"/>
  <c r="P126" i="5" s="1"/>
  <c r="P89" i="3"/>
  <c r="Q113" i="5" s="1"/>
  <c r="AJ69" i="3"/>
  <c r="V93" i="5" s="1"/>
  <c r="AJ66" i="3"/>
  <c r="V90" i="5" s="1"/>
  <c r="J114" i="4"/>
  <c r="AC138" i="5" s="1"/>
  <c r="G109" i="4"/>
  <c r="S94" i="4"/>
  <c r="AF118" i="5" s="1"/>
  <c r="J56" i="4"/>
  <c r="AC80" i="5" s="1"/>
  <c r="S14" i="4"/>
  <c r="AF15" i="5" s="1"/>
  <c r="AD114" i="3"/>
  <c r="T138" i="5" s="1"/>
  <c r="AG69" i="3"/>
  <c r="U93" i="5" s="1"/>
  <c r="AJ67" i="3"/>
  <c r="V91" i="5" s="1"/>
  <c r="I27" i="3"/>
  <c r="P23" i="3"/>
  <c r="Q24" i="5" s="1"/>
  <c r="F22" i="3"/>
  <c r="F124" i="3"/>
  <c r="O36" i="5" s="1"/>
  <c r="T96" i="75"/>
  <c r="F120" i="5" s="1"/>
  <c r="F107" i="3"/>
  <c r="O131" i="5" s="1"/>
  <c r="I105" i="3"/>
  <c r="P129" i="5" s="1"/>
  <c r="F104" i="3"/>
  <c r="O128" i="5" s="1"/>
  <c r="P85" i="3"/>
  <c r="Q109" i="5" s="1"/>
  <c r="AJ80" i="3"/>
  <c r="V104" i="5" s="1"/>
  <c r="F45" i="3"/>
  <c r="AJ35" i="3"/>
  <c r="V59" i="5" s="1"/>
  <c r="I20" i="3"/>
  <c r="P21" i="5" s="1"/>
  <c r="AD16" i="3"/>
  <c r="T17" i="5" s="1"/>
  <c r="AJ15" i="3"/>
  <c r="V16" i="5" s="1"/>
  <c r="AG132" i="3"/>
  <c r="U44" i="5" s="1"/>
  <c r="Z76" i="75"/>
  <c r="T45" i="75"/>
  <c r="F69" i="5" s="1"/>
  <c r="Z20" i="75"/>
  <c r="L21" i="5" s="1"/>
  <c r="T127" i="75"/>
  <c r="H104" i="75"/>
  <c r="I104" i="75" s="1"/>
  <c r="U104" i="75" s="1"/>
  <c r="G128" i="5" s="1"/>
  <c r="H32" i="75"/>
  <c r="I32" i="75" s="1"/>
  <c r="U32" i="75" s="1"/>
  <c r="G56" i="5" s="1"/>
  <c r="H20" i="75"/>
  <c r="I20" i="75" s="1"/>
  <c r="U20" i="75" s="1"/>
  <c r="G21" i="5" s="1"/>
  <c r="AC26" i="75"/>
  <c r="T120" i="75"/>
  <c r="J106" i="4"/>
  <c r="AC130" i="5" s="1"/>
  <c r="P100" i="4"/>
  <c r="AE124" i="5" s="1"/>
  <c r="J60" i="4"/>
  <c r="AC84" i="5" s="1"/>
  <c r="X56" i="4"/>
  <c r="AG80" i="5" s="1"/>
  <c r="J54" i="4"/>
  <c r="S46" i="4"/>
  <c r="AF70" i="5" s="1"/>
  <c r="X40" i="4"/>
  <c r="AG64" i="5" s="1"/>
  <c r="G4" i="4"/>
  <c r="J127" i="4"/>
  <c r="AC39" i="5" s="1"/>
  <c r="AG117" i="3"/>
  <c r="U29" i="5" s="1"/>
  <c r="I117" i="3"/>
  <c r="P29" i="5" s="1"/>
  <c r="AG56" i="3"/>
  <c r="U80" i="5" s="1"/>
  <c r="F48" i="3"/>
  <c r="O72" i="5" s="1"/>
  <c r="AG35" i="3"/>
  <c r="U59" i="5" s="1"/>
  <c r="F35" i="3"/>
  <c r="O59" i="5" s="1"/>
  <c r="F30" i="3"/>
  <c r="O54" i="5" s="1"/>
  <c r="P18" i="3"/>
  <c r="Q19" i="5" s="1"/>
  <c r="P20" i="75"/>
  <c r="Q20" i="75" s="1"/>
  <c r="V20" i="75" s="1"/>
  <c r="H21" i="5" s="1"/>
  <c r="AC17" i="75"/>
  <c r="Z16" i="75"/>
  <c r="L17" i="5" s="1"/>
  <c r="S121" i="4"/>
  <c r="AG118" i="3"/>
  <c r="U30" i="5" s="1"/>
  <c r="F114" i="3"/>
  <c r="O138" i="5" s="1"/>
  <c r="P112" i="3"/>
  <c r="Q136" i="5" s="1"/>
  <c r="I106" i="3"/>
  <c r="P130" i="5" s="1"/>
  <c r="I90" i="3"/>
  <c r="P114" i="5" s="1"/>
  <c r="AJ70" i="3"/>
  <c r="V94" i="5" s="1"/>
  <c r="Z116" i="75"/>
  <c r="L28" i="5" s="1"/>
  <c r="P85" i="75"/>
  <c r="Q85" i="75" s="1"/>
  <c r="V85" i="75" s="1"/>
  <c r="H109" i="5" s="1"/>
  <c r="S105" i="4"/>
  <c r="AF129" i="5" s="1"/>
  <c r="X46" i="4"/>
  <c r="AG70" i="5" s="1"/>
  <c r="J39" i="4"/>
  <c r="J33" i="4"/>
  <c r="P32" i="4"/>
  <c r="AE56" i="5" s="1"/>
  <c r="J123" i="4"/>
  <c r="AC35" i="5" s="1"/>
  <c r="F109" i="3"/>
  <c r="I78" i="3"/>
  <c r="P102" i="5" s="1"/>
  <c r="AG73" i="3"/>
  <c r="U97" i="5" s="1"/>
  <c r="I61" i="3"/>
  <c r="P85" i="5" s="1"/>
  <c r="AJ50" i="3"/>
  <c r="V74" i="5" s="1"/>
  <c r="F8" i="3"/>
  <c r="O9" i="5" s="1"/>
  <c r="S3" i="4"/>
  <c r="AF4" i="5" s="1"/>
  <c r="T33" i="3"/>
  <c r="U33" i="3" s="1"/>
  <c r="V33" i="3" s="1"/>
  <c r="T36" i="3"/>
  <c r="U36" i="3" s="1"/>
  <c r="S36" i="3"/>
  <c r="J52" i="4"/>
  <c r="AC76" i="5" s="1"/>
  <c r="G42" i="4"/>
  <c r="AB66" i="5" s="1"/>
  <c r="X36" i="4"/>
  <c r="AG60" i="5" s="1"/>
  <c r="S32" i="4"/>
  <c r="S27" i="4"/>
  <c r="P74" i="4"/>
  <c r="AE98" i="5" s="1"/>
  <c r="S104" i="3"/>
  <c r="T104" i="3"/>
  <c r="U104" i="3" s="1"/>
  <c r="T90" i="3"/>
  <c r="U90" i="3" s="1"/>
  <c r="V90" i="3" s="1"/>
  <c r="X99" i="4"/>
  <c r="AG123" i="5" s="1"/>
  <c r="P96" i="4"/>
  <c r="AE120" i="5" s="1"/>
  <c r="AD41" i="3"/>
  <c r="S54" i="3"/>
  <c r="V54" i="3" s="1"/>
  <c r="S78" i="5" s="1"/>
  <c r="X104" i="4"/>
  <c r="AG128" i="5" s="1"/>
  <c r="AD103" i="3"/>
  <c r="T127" i="5" s="1"/>
  <c r="T48" i="3"/>
  <c r="U48" i="3" s="1"/>
  <c r="S48" i="3"/>
  <c r="I3" i="3"/>
  <c r="P4" i="5" s="1"/>
  <c r="P3" i="75"/>
  <c r="Q3" i="75" s="1"/>
  <c r="V3" i="75" s="1"/>
  <c r="H4" i="5" s="1"/>
  <c r="S62" i="3"/>
  <c r="T62" i="3"/>
  <c r="U62" i="3" s="1"/>
  <c r="X22" i="4"/>
  <c r="X16" i="4"/>
  <c r="AG17" i="5" s="1"/>
  <c r="T122" i="75"/>
  <c r="H16" i="75"/>
  <c r="I16" i="75" s="1"/>
  <c r="U16" i="75" s="1"/>
  <c r="P116" i="4"/>
  <c r="AE28" i="5" s="1"/>
  <c r="X114" i="4"/>
  <c r="AG138" i="5" s="1"/>
  <c r="G113" i="4"/>
  <c r="X102" i="4"/>
  <c r="AG126" i="5" s="1"/>
  <c r="S99" i="4"/>
  <c r="AF123" i="5" s="1"/>
  <c r="J96" i="4"/>
  <c r="P94" i="4"/>
  <c r="AE118" i="5" s="1"/>
  <c r="G91" i="4"/>
  <c r="AB115" i="5" s="1"/>
  <c r="J63" i="4"/>
  <c r="AC87" i="5" s="1"/>
  <c r="G52" i="4"/>
  <c r="P50" i="4"/>
  <c r="S48" i="4"/>
  <c r="P45" i="4"/>
  <c r="AE69" i="5" s="1"/>
  <c r="S43" i="4"/>
  <c r="G137" i="4"/>
  <c r="X132" i="4"/>
  <c r="AG44" i="5" s="1"/>
  <c r="P129" i="4"/>
  <c r="G126" i="4"/>
  <c r="P108" i="3"/>
  <c r="Q132" i="5" s="1"/>
  <c r="AG104" i="3"/>
  <c r="U128" i="5" s="1"/>
  <c r="AJ62" i="3"/>
  <c r="AG51" i="3"/>
  <c r="U75" i="5" s="1"/>
  <c r="AD33" i="3"/>
  <c r="T132" i="75"/>
  <c r="T35" i="75"/>
  <c r="F59" i="5" s="1"/>
  <c r="X137" i="4"/>
  <c r="AG49" i="5" s="1"/>
  <c r="T117" i="75"/>
  <c r="S114" i="4"/>
  <c r="AF138" i="5" s="1"/>
  <c r="S108" i="4"/>
  <c r="AF132" i="5" s="1"/>
  <c r="P105" i="4"/>
  <c r="AE129" i="5" s="1"/>
  <c r="J100" i="4"/>
  <c r="AC124" i="5" s="1"/>
  <c r="J95" i="4"/>
  <c r="AC119" i="5" s="1"/>
  <c r="X86" i="4"/>
  <c r="AG110" i="5" s="1"/>
  <c r="X79" i="4"/>
  <c r="AG103" i="5" s="1"/>
  <c r="J78" i="4"/>
  <c r="AC102" i="5" s="1"/>
  <c r="S76" i="4"/>
  <c r="AF100" i="5" s="1"/>
  <c r="P71" i="4"/>
  <c r="AE95" i="5" s="1"/>
  <c r="X63" i="4"/>
  <c r="AG87" i="5" s="1"/>
  <c r="J62" i="4"/>
  <c r="AC86" i="5" s="1"/>
  <c r="G40" i="4"/>
  <c r="AB64" i="5" s="1"/>
  <c r="P37" i="4"/>
  <c r="AE61" i="5" s="1"/>
  <c r="S31" i="4"/>
  <c r="G13" i="4"/>
  <c r="G7" i="4"/>
  <c r="G125" i="4"/>
  <c r="P111" i="3"/>
  <c r="Q135" i="5" s="1"/>
  <c r="AD93" i="3"/>
  <c r="F86" i="3"/>
  <c r="P35" i="3"/>
  <c r="P24" i="3"/>
  <c r="P18" i="75"/>
  <c r="Q18" i="75" s="1"/>
  <c r="V18" i="75" s="1"/>
  <c r="H19" i="5" s="1"/>
  <c r="G117" i="4"/>
  <c r="AB29" i="5" s="1"/>
  <c r="P115" i="4"/>
  <c r="AE27" i="5" s="1"/>
  <c r="S113" i="4"/>
  <c r="AF137" i="5" s="1"/>
  <c r="X106" i="4"/>
  <c r="AG130" i="5" s="1"/>
  <c r="J105" i="4"/>
  <c r="AC129" i="5" s="1"/>
  <c r="P98" i="4"/>
  <c r="AE122" i="5" s="1"/>
  <c r="S91" i="4"/>
  <c r="AF115" i="5" s="1"/>
  <c r="S86" i="4"/>
  <c r="AF110" i="5" s="1"/>
  <c r="X50" i="4"/>
  <c r="AG74" i="5" s="1"/>
  <c r="J49" i="4"/>
  <c r="J44" i="4"/>
  <c r="P42" i="4"/>
  <c r="AE66" i="5" s="1"/>
  <c r="P133" i="4"/>
  <c r="X131" i="4"/>
  <c r="AG43" i="5" s="1"/>
  <c r="S126" i="4"/>
  <c r="AG98" i="3"/>
  <c r="U122" i="5" s="1"/>
  <c r="F81" i="3"/>
  <c r="AJ63" i="3"/>
  <c r="V87" i="5" s="1"/>
  <c r="F52" i="3"/>
  <c r="T116" i="75"/>
  <c r="F28" i="5" s="1"/>
  <c r="T42" i="75"/>
  <c r="T18" i="75"/>
  <c r="F19" i="5" s="1"/>
  <c r="J115" i="4"/>
  <c r="S107" i="4"/>
  <c r="AF131" i="5" s="1"/>
  <c r="J104" i="4"/>
  <c r="AC128" i="5" s="1"/>
  <c r="X100" i="4"/>
  <c r="AG124" i="5" s="1"/>
  <c r="J99" i="4"/>
  <c r="AC123" i="5" s="1"/>
  <c r="P97" i="4"/>
  <c r="AE121" i="5" s="1"/>
  <c r="X95" i="4"/>
  <c r="AG119" i="5" s="1"/>
  <c r="G94" i="4"/>
  <c r="AB118" i="5" s="1"/>
  <c r="P92" i="4"/>
  <c r="AE116" i="5" s="1"/>
  <c r="S90" i="4"/>
  <c r="AF114" i="5" s="1"/>
  <c r="P87" i="4"/>
  <c r="AE111" i="5" s="1"/>
  <c r="P75" i="4"/>
  <c r="AE99" i="5" s="1"/>
  <c r="X73" i="4"/>
  <c r="AG97" i="5" s="1"/>
  <c r="G72" i="4"/>
  <c r="P70" i="4"/>
  <c r="AE94" i="5" s="1"/>
  <c r="X62" i="4"/>
  <c r="AG86" i="5" s="1"/>
  <c r="P47" i="4"/>
  <c r="AE71" i="5" s="1"/>
  <c r="P36" i="4"/>
  <c r="AE60" i="5" s="1"/>
  <c r="G5" i="4"/>
  <c r="AB6" i="5" s="1"/>
  <c r="AD105" i="3"/>
  <c r="T129" i="5" s="1"/>
  <c r="AJ88" i="3"/>
  <c r="V112" i="5" s="1"/>
  <c r="AD84" i="3"/>
  <c r="P77" i="3"/>
  <c r="Q101" i="5" s="1"/>
  <c r="P71" i="3"/>
  <c r="Q95" i="5" s="1"/>
  <c r="P55" i="75"/>
  <c r="Q55" i="75" s="1"/>
  <c r="V55" i="75" s="1"/>
  <c r="H79" i="5" s="1"/>
  <c r="T66" i="75"/>
  <c r="AC11" i="75"/>
  <c r="J12" i="5" s="1"/>
  <c r="T132" i="3"/>
  <c r="U132" i="3" s="1"/>
  <c r="V132" i="3" s="1"/>
  <c r="X115" i="4"/>
  <c r="AG27" i="5" s="1"/>
  <c r="P107" i="4"/>
  <c r="AE131" i="5" s="1"/>
  <c r="G99" i="4"/>
  <c r="AB123" i="5" s="1"/>
  <c r="S95" i="4"/>
  <c r="AF119" i="5" s="1"/>
  <c r="X93" i="4"/>
  <c r="AG117" i="5" s="1"/>
  <c r="P90" i="4"/>
  <c r="AE114" i="5" s="1"/>
  <c r="X88" i="4"/>
  <c r="AG112" i="5" s="1"/>
  <c r="J87" i="4"/>
  <c r="AC111" i="5" s="1"/>
  <c r="S62" i="4"/>
  <c r="AF86" i="5" s="1"/>
  <c r="X49" i="4"/>
  <c r="AG73" i="5" s="1"/>
  <c r="P46" i="4"/>
  <c r="AE70" i="5" s="1"/>
  <c r="X44" i="4"/>
  <c r="G26" i="4"/>
  <c r="AG115" i="3"/>
  <c r="U27" i="5" s="1"/>
  <c r="AJ112" i="3"/>
  <c r="V136" i="5" s="1"/>
  <c r="F108" i="3"/>
  <c r="P96" i="3"/>
  <c r="AD73" i="3"/>
  <c r="P51" i="3"/>
  <c r="Q75" i="5" s="1"/>
  <c r="AJ42" i="3"/>
  <c r="V66" i="5" s="1"/>
  <c r="P100" i="75"/>
  <c r="Q100" i="75" s="1"/>
  <c r="V100" i="75" s="1"/>
  <c r="H124" i="5" s="1"/>
  <c r="P68" i="75"/>
  <c r="Q68" i="75" s="1"/>
  <c r="V68" i="75" s="1"/>
  <c r="H92" i="5" s="1"/>
  <c r="P137" i="75"/>
  <c r="Q137" i="75" s="1"/>
  <c r="V137" i="75" s="1"/>
  <c r="H49" i="5" s="1"/>
  <c r="T100" i="75"/>
  <c r="T52" i="75"/>
  <c r="F76" i="5" s="1"/>
  <c r="S84" i="4"/>
  <c r="X65" i="4"/>
  <c r="AG89" i="5" s="1"/>
  <c r="J64" i="4"/>
  <c r="X37" i="4"/>
  <c r="AG61" i="5" s="1"/>
  <c r="S91" i="3"/>
  <c r="T91" i="3"/>
  <c r="U91" i="3" s="1"/>
  <c r="P3" i="3"/>
  <c r="Q4" i="5" s="1"/>
  <c r="Z3" i="75"/>
  <c r="L4" i="5" s="1"/>
  <c r="G108" i="4"/>
  <c r="AB132" i="5" s="1"/>
  <c r="P93" i="4"/>
  <c r="P106" i="4"/>
  <c r="X96" i="4"/>
  <c r="AG120" i="5" s="1"/>
  <c r="G90" i="4"/>
  <c r="AB114" i="5" s="1"/>
  <c r="P88" i="4"/>
  <c r="X87" i="4"/>
  <c r="AG111" i="5" s="1"/>
  <c r="P112" i="4"/>
  <c r="AE136" i="5" s="1"/>
  <c r="T88" i="3"/>
  <c r="U88" i="3" s="1"/>
  <c r="S88" i="3"/>
  <c r="S109" i="3"/>
  <c r="V109" i="3" s="1"/>
  <c r="S133" i="5" s="1"/>
  <c r="G34" i="4"/>
  <c r="AB58" i="5" s="1"/>
  <c r="G131" i="4"/>
  <c r="I114" i="3"/>
  <c r="F99" i="3"/>
  <c r="F68" i="3"/>
  <c r="G48" i="4"/>
  <c r="P47" i="3"/>
  <c r="J101" i="4"/>
  <c r="J73" i="4"/>
  <c r="AC97" i="5" s="1"/>
  <c r="X51" i="4"/>
  <c r="AG75" i="5" s="1"/>
  <c r="S25" i="4"/>
  <c r="G25" i="4"/>
  <c r="P88" i="3"/>
  <c r="Q112" i="5" s="1"/>
  <c r="F56" i="3"/>
  <c r="O80" i="5" s="1"/>
  <c r="J83" i="4"/>
  <c r="S64" i="4"/>
  <c r="AF88" i="5" s="1"/>
  <c r="G50" i="4"/>
  <c r="S35" i="4"/>
  <c r="G17" i="4"/>
  <c r="AB18" i="5" s="1"/>
  <c r="P16" i="4"/>
  <c r="X4" i="4"/>
  <c r="AG5" i="5" s="1"/>
  <c r="J120" i="4"/>
  <c r="AC32" i="5" s="1"/>
  <c r="F90" i="3"/>
  <c r="AG65" i="3"/>
  <c r="P108" i="4"/>
  <c r="AE132" i="5" s="1"/>
  <c r="G106" i="4"/>
  <c r="X80" i="4"/>
  <c r="G74" i="4"/>
  <c r="P25" i="4"/>
  <c r="AE26" i="5" s="1"/>
  <c r="P6" i="4"/>
  <c r="G129" i="4"/>
  <c r="P60" i="3"/>
  <c r="Q84" i="5" s="1"/>
  <c r="P119" i="4"/>
  <c r="P114" i="4"/>
  <c r="AE138" i="5" s="1"/>
  <c r="J89" i="4"/>
  <c r="AC113" i="5" s="1"/>
  <c r="X54" i="4"/>
  <c r="X53" i="4"/>
  <c r="AG77" i="5" s="1"/>
  <c r="S42" i="4"/>
  <c r="J10" i="4"/>
  <c r="X9" i="4"/>
  <c r="J9" i="4"/>
  <c r="AC10" i="5" s="1"/>
  <c r="G98" i="4"/>
  <c r="AB122" i="5" s="1"/>
  <c r="X123" i="4"/>
  <c r="AG35" i="5" s="1"/>
  <c r="P123" i="4"/>
  <c r="AE35" i="5" s="1"/>
  <c r="X122" i="4"/>
  <c r="F115" i="3"/>
  <c r="G3" i="4"/>
  <c r="AB4" i="5" s="1"/>
  <c r="X3" i="4"/>
  <c r="AG4" i="5" s="1"/>
  <c r="J3" i="4"/>
  <c r="AC4" i="5" s="1"/>
  <c r="S3" i="3"/>
  <c r="V3" i="3" s="1"/>
  <c r="S4" i="5" s="1"/>
  <c r="P3" i="4"/>
  <c r="AE4" i="5" s="1"/>
  <c r="AG3" i="3"/>
  <c r="U4" i="5" s="1"/>
  <c r="G102" i="4"/>
  <c r="G77" i="4"/>
  <c r="G118" i="4"/>
  <c r="P64" i="4"/>
  <c r="P84" i="3"/>
  <c r="P117" i="4"/>
  <c r="J116" i="4"/>
  <c r="G114" i="4"/>
  <c r="J91" i="4"/>
  <c r="X92" i="4"/>
  <c r="J68" i="4"/>
  <c r="X67" i="4"/>
  <c r="G112" i="4"/>
  <c r="X74" i="4"/>
  <c r="G38" i="4"/>
  <c r="G107" i="4"/>
  <c r="P30" i="4"/>
  <c r="G9" i="4"/>
  <c r="G120" i="4"/>
  <c r="AJ86" i="3"/>
  <c r="V110" i="5" s="1"/>
  <c r="AD86" i="3"/>
  <c r="AG82" i="3"/>
  <c r="S104" i="4"/>
  <c r="AF128" i="5" s="1"/>
  <c r="S103" i="4"/>
  <c r="AF127" i="5" s="1"/>
  <c r="G103" i="4"/>
  <c r="AB127" i="5" s="1"/>
  <c r="P102" i="4"/>
  <c r="AE126" i="5" s="1"/>
  <c r="X101" i="4"/>
  <c r="AG125" i="5" s="1"/>
  <c r="P101" i="4"/>
  <c r="AE125" i="5" s="1"/>
  <c r="S98" i="4"/>
  <c r="AF122" i="5" s="1"/>
  <c r="S97" i="4"/>
  <c r="AF121" i="5" s="1"/>
  <c r="X82" i="4"/>
  <c r="J82" i="4"/>
  <c r="X81" i="4"/>
  <c r="AG105" i="5" s="1"/>
  <c r="J81" i="4"/>
  <c r="AC105" i="5" s="1"/>
  <c r="X78" i="4"/>
  <c r="AG102" i="5" s="1"/>
  <c r="P78" i="4"/>
  <c r="AE102" i="5" s="1"/>
  <c r="X77" i="4"/>
  <c r="AG101" i="5" s="1"/>
  <c r="P77" i="4"/>
  <c r="AE101" i="5" s="1"/>
  <c r="X76" i="4"/>
  <c r="AG100" i="5" s="1"/>
  <c r="J76" i="4"/>
  <c r="AC100" i="5" s="1"/>
  <c r="X75" i="4"/>
  <c r="AG99" i="5" s="1"/>
  <c r="J75" i="4"/>
  <c r="AC99" i="5" s="1"/>
  <c r="G63" i="4"/>
  <c r="P62" i="4"/>
  <c r="G62" i="4"/>
  <c r="P61" i="4"/>
  <c r="AE85" i="5" s="1"/>
  <c r="X60" i="4"/>
  <c r="AG84" i="5" s="1"/>
  <c r="P60" i="4"/>
  <c r="AE84" i="5" s="1"/>
  <c r="X59" i="4"/>
  <c r="AG83" i="5" s="1"/>
  <c r="P59" i="4"/>
  <c r="AE83" i="5" s="1"/>
  <c r="G57" i="4"/>
  <c r="P56" i="4"/>
  <c r="AE80" i="5" s="1"/>
  <c r="G56" i="4"/>
  <c r="AB80" i="5" s="1"/>
  <c r="P55" i="4"/>
  <c r="AE79" i="5" s="1"/>
  <c r="G51" i="4"/>
  <c r="S40" i="4"/>
  <c r="AF64" i="5" s="1"/>
  <c r="S39" i="4"/>
  <c r="AF63" i="5" s="1"/>
  <c r="S34" i="4"/>
  <c r="AF58" i="5" s="1"/>
  <c r="S33" i="4"/>
  <c r="X18" i="4"/>
  <c r="AG19" i="5" s="1"/>
  <c r="J18" i="4"/>
  <c r="X17" i="4"/>
  <c r="AG18" i="5" s="1"/>
  <c r="J17" i="4"/>
  <c r="AC18" i="5" s="1"/>
  <c r="X14" i="4"/>
  <c r="AG15" i="5" s="1"/>
  <c r="P14" i="4"/>
  <c r="AE15" i="5" s="1"/>
  <c r="G133" i="4"/>
  <c r="P132" i="4"/>
  <c r="I111" i="3"/>
  <c r="P135" i="5" s="1"/>
  <c r="AG97" i="3"/>
  <c r="U121" i="5" s="1"/>
  <c r="I92" i="3"/>
  <c r="G22" i="4"/>
  <c r="AD102" i="3"/>
  <c r="G87" i="4"/>
  <c r="J66" i="4"/>
  <c r="J65" i="4"/>
  <c r="G41" i="4"/>
  <c r="G35" i="4"/>
  <c r="G23" i="4"/>
  <c r="S18" i="4"/>
  <c r="AF19" i="5" s="1"/>
  <c r="F119" i="3"/>
  <c r="I113" i="3"/>
  <c r="F111" i="3"/>
  <c r="AD98" i="3"/>
  <c r="AJ76" i="3"/>
  <c r="P4" i="4"/>
  <c r="G135" i="4"/>
  <c r="P134" i="4"/>
  <c r="J108" i="4"/>
  <c r="G89" i="4"/>
  <c r="G31" i="4"/>
  <c r="S137" i="4"/>
  <c r="J121" i="4"/>
  <c r="I107" i="3"/>
  <c r="P131" i="5" s="1"/>
  <c r="AJ95" i="3"/>
  <c r="V119" i="5" s="1"/>
  <c r="AG70" i="3"/>
  <c r="P64" i="3"/>
  <c r="P10" i="3"/>
  <c r="Q11" i="5" s="1"/>
  <c r="W138" i="5"/>
  <c r="T92" i="3"/>
  <c r="U92" i="3" s="1"/>
  <c r="S92" i="3"/>
  <c r="E4" i="5"/>
  <c r="S66" i="3"/>
  <c r="T66" i="3"/>
  <c r="U66" i="3" s="1"/>
  <c r="X116" i="4"/>
  <c r="S112" i="4"/>
  <c r="X107" i="4"/>
  <c r="P103" i="4"/>
  <c r="AE127" i="5" s="1"/>
  <c r="T119" i="3"/>
  <c r="U119" i="3" s="1"/>
  <c r="V119" i="3" s="1"/>
  <c r="P125" i="4"/>
  <c r="S112" i="3"/>
  <c r="T112" i="3"/>
  <c r="U112" i="3" s="1"/>
  <c r="AD3" i="3"/>
  <c r="T4" i="5" s="1"/>
  <c r="M64" i="5" l="1"/>
  <c r="M73" i="5"/>
  <c r="M83" i="5"/>
  <c r="M29" i="5"/>
  <c r="J64" i="5"/>
  <c r="M137" i="5"/>
  <c r="M38" i="5"/>
  <c r="M15" i="5"/>
  <c r="M7" i="5"/>
  <c r="M34" i="5"/>
  <c r="M41" i="5"/>
  <c r="M132" i="5"/>
  <c r="M108" i="5"/>
  <c r="J20" i="5"/>
  <c r="M91" i="5"/>
  <c r="K36" i="4"/>
  <c r="AD60" i="5" s="1"/>
  <c r="M45" i="5"/>
  <c r="M128" i="5"/>
  <c r="M86" i="5"/>
  <c r="J38" i="5"/>
  <c r="M22" i="5"/>
  <c r="W121" i="75"/>
  <c r="I33" i="5" s="1"/>
  <c r="J8" i="5"/>
  <c r="J124" i="5"/>
  <c r="K119" i="4"/>
  <c r="AD31" i="5" s="1"/>
  <c r="K61" i="4"/>
  <c r="AD85" i="5" s="1"/>
  <c r="M115" i="5"/>
  <c r="K46" i="4"/>
  <c r="AD70" i="5" s="1"/>
  <c r="K11" i="4"/>
  <c r="AD12" i="5" s="1"/>
  <c r="J137" i="5"/>
  <c r="M42" i="5"/>
  <c r="J29" i="5"/>
  <c r="K67" i="4"/>
  <c r="AD91" i="5" s="1"/>
  <c r="AQ119" i="3"/>
  <c r="Y31" i="5" s="1"/>
  <c r="K93" i="4"/>
  <c r="AD117" i="5" s="1"/>
  <c r="M33" i="5"/>
  <c r="M57" i="5"/>
  <c r="Q83" i="3"/>
  <c r="R107" i="5" s="1"/>
  <c r="AQ135" i="3"/>
  <c r="Y47" i="5" s="1"/>
  <c r="J123" i="5"/>
  <c r="K47" i="4"/>
  <c r="AD71" i="5" s="1"/>
  <c r="M102" i="5"/>
  <c r="M44" i="5"/>
  <c r="J114" i="5"/>
  <c r="J36" i="5"/>
  <c r="M96" i="5"/>
  <c r="M14" i="5"/>
  <c r="K134" i="4"/>
  <c r="AD46" i="5" s="1"/>
  <c r="J102" i="5"/>
  <c r="K15" i="4"/>
  <c r="AD16" i="5" s="1"/>
  <c r="M122" i="5"/>
  <c r="W91" i="75"/>
  <c r="I115" i="5" s="1"/>
  <c r="K80" i="4"/>
  <c r="AD104" i="5" s="1"/>
  <c r="AQ85" i="3"/>
  <c r="Y109" i="5" s="1"/>
  <c r="K86" i="4"/>
  <c r="AD110" i="5" s="1"/>
  <c r="K122" i="4"/>
  <c r="AD34" i="5" s="1"/>
  <c r="AQ34" i="3"/>
  <c r="Y58" i="5" s="1"/>
  <c r="Q135" i="3"/>
  <c r="R47" i="5" s="1"/>
  <c r="M11" i="5"/>
  <c r="M61" i="5"/>
  <c r="M19" i="5"/>
  <c r="M5" i="5"/>
  <c r="Q67" i="3"/>
  <c r="R91" i="5" s="1"/>
  <c r="O91" i="5"/>
  <c r="V25" i="3"/>
  <c r="S26" i="5" s="1"/>
  <c r="AQ37" i="3"/>
  <c r="Y61" i="5" s="1"/>
  <c r="K37" i="4"/>
  <c r="AD61" i="5" s="1"/>
  <c r="M117" i="5"/>
  <c r="AQ36" i="3"/>
  <c r="Y60" i="5" s="1"/>
  <c r="Y15" i="4"/>
  <c r="AH16" i="5" s="1"/>
  <c r="AQ128" i="3"/>
  <c r="Y40" i="5" s="1"/>
  <c r="J83" i="5"/>
  <c r="Q100" i="3"/>
  <c r="R124" i="5" s="1"/>
  <c r="W125" i="75"/>
  <c r="I37" i="5" s="1"/>
  <c r="Q4" i="3"/>
  <c r="R5" i="5" s="1"/>
  <c r="M68" i="5"/>
  <c r="M129" i="5"/>
  <c r="AC34" i="5"/>
  <c r="M32" i="5"/>
  <c r="Q63" i="3"/>
  <c r="R87" i="5" s="1"/>
  <c r="K14" i="4"/>
  <c r="AD15" i="5" s="1"/>
  <c r="AQ29" i="3"/>
  <c r="Y53" i="5" s="1"/>
  <c r="M99" i="5"/>
  <c r="H33" i="5"/>
  <c r="Q82" i="3"/>
  <c r="R106" i="5" s="1"/>
  <c r="M126" i="5"/>
  <c r="J94" i="5"/>
  <c r="V63" i="3"/>
  <c r="S87" i="5" s="1"/>
  <c r="W8" i="75"/>
  <c r="I9" i="5" s="1"/>
  <c r="AQ111" i="3"/>
  <c r="Y135" i="5" s="1"/>
  <c r="W58" i="75"/>
  <c r="I82" i="5" s="1"/>
  <c r="K12" i="4"/>
  <c r="AD13" i="5" s="1"/>
  <c r="K16" i="4"/>
  <c r="AD17" i="5" s="1"/>
  <c r="W7" i="75"/>
  <c r="I8" i="5" s="1"/>
  <c r="N8" i="5" s="1"/>
  <c r="AC110" i="5"/>
  <c r="K32" i="4"/>
  <c r="AD56" i="5" s="1"/>
  <c r="M24" i="5"/>
  <c r="M104" i="5"/>
  <c r="T60" i="5"/>
  <c r="M127" i="5"/>
  <c r="Q43" i="3"/>
  <c r="R67" i="5" s="1"/>
  <c r="Q15" i="3"/>
  <c r="R16" i="5" s="1"/>
  <c r="K136" i="4"/>
  <c r="AD48" i="5" s="1"/>
  <c r="Y23" i="4"/>
  <c r="AH24" i="5" s="1"/>
  <c r="Q126" i="3"/>
  <c r="R38" i="5" s="1"/>
  <c r="M136" i="5"/>
  <c r="M77" i="5"/>
  <c r="Q94" i="3"/>
  <c r="R118" i="5" s="1"/>
  <c r="M54" i="5"/>
  <c r="Q103" i="3"/>
  <c r="R127" i="5" s="1"/>
  <c r="Y19" i="4"/>
  <c r="AH20" i="5" s="1"/>
  <c r="K8" i="4"/>
  <c r="AD9" i="5" s="1"/>
  <c r="AQ43" i="3"/>
  <c r="Y67" i="5" s="1"/>
  <c r="AQ40" i="3"/>
  <c r="Y64" i="5" s="1"/>
  <c r="K130" i="4"/>
  <c r="AD42" i="5" s="1"/>
  <c r="M93" i="5"/>
  <c r="Y69" i="4"/>
  <c r="AH93" i="5" s="1"/>
  <c r="AQ59" i="3"/>
  <c r="AR59" i="3" s="1"/>
  <c r="Z83" i="5" s="1"/>
  <c r="M97" i="5"/>
  <c r="V24" i="3"/>
  <c r="S25" i="5" s="1"/>
  <c r="M13" i="5"/>
  <c r="M6" i="5"/>
  <c r="M51" i="5"/>
  <c r="W21" i="75"/>
  <c r="I22" i="5" s="1"/>
  <c r="M69" i="5"/>
  <c r="M112" i="5"/>
  <c r="AQ78" i="3"/>
  <c r="Y102" i="5" s="1"/>
  <c r="M87" i="5"/>
  <c r="K55" i="4"/>
  <c r="AD79" i="5" s="1"/>
  <c r="W102" i="75"/>
  <c r="I126" i="5" s="1"/>
  <c r="M70" i="5"/>
  <c r="AQ124" i="3"/>
  <c r="Y36" i="5" s="1"/>
  <c r="M88" i="5"/>
  <c r="M84" i="5"/>
  <c r="M39" i="5"/>
  <c r="Y111" i="4"/>
  <c r="AH135" i="5" s="1"/>
  <c r="M76" i="5"/>
  <c r="K82" i="4"/>
  <c r="AD106" i="5" s="1"/>
  <c r="Q37" i="3"/>
  <c r="R61" i="5" s="1"/>
  <c r="K72" i="4"/>
  <c r="AD96" i="5" s="1"/>
  <c r="Q40" i="3"/>
  <c r="R64" i="5" s="1"/>
  <c r="K124" i="4"/>
  <c r="AD36" i="5" s="1"/>
  <c r="V129" i="3"/>
  <c r="S41" i="5" s="1"/>
  <c r="Q13" i="3"/>
  <c r="R14" i="5" s="1"/>
  <c r="V20" i="3"/>
  <c r="S21" i="5" s="1"/>
  <c r="AQ68" i="3"/>
  <c r="Y92" i="5" s="1"/>
  <c r="K132" i="4"/>
  <c r="AD44" i="5" s="1"/>
  <c r="K104" i="4"/>
  <c r="AD128" i="5" s="1"/>
  <c r="K34" i="4"/>
  <c r="AD58" i="5" s="1"/>
  <c r="Y100" i="4"/>
  <c r="AH124" i="5" s="1"/>
  <c r="Q106" i="3"/>
  <c r="R130" i="5" s="1"/>
  <c r="AQ22" i="3"/>
  <c r="Y23" i="5" s="1"/>
  <c r="M113" i="5"/>
  <c r="M37" i="5"/>
  <c r="N37" i="5" s="1"/>
  <c r="W103" i="75"/>
  <c r="I127" i="5" s="1"/>
  <c r="W43" i="75"/>
  <c r="I67" i="5" s="1"/>
  <c r="K6" i="4"/>
  <c r="AD7" i="5" s="1"/>
  <c r="W31" i="75"/>
  <c r="I55" i="5" s="1"/>
  <c r="AQ52" i="3"/>
  <c r="Y76" i="5" s="1"/>
  <c r="V116" i="3"/>
  <c r="S28" i="5" s="1"/>
  <c r="H42" i="5"/>
  <c r="W130" i="75"/>
  <c r="I42" i="5" s="1"/>
  <c r="K84" i="4"/>
  <c r="AD108" i="5" s="1"/>
  <c r="AC61" i="5"/>
  <c r="Q112" i="3"/>
  <c r="R136" i="5" s="1"/>
  <c r="M55" i="5"/>
  <c r="M90" i="5"/>
  <c r="Q121" i="3"/>
  <c r="R33" i="5" s="1"/>
  <c r="Y66" i="4"/>
  <c r="AH90" i="5" s="1"/>
  <c r="M111" i="5"/>
  <c r="V80" i="3"/>
  <c r="S104" i="5" s="1"/>
  <c r="Y83" i="4"/>
  <c r="AH107" i="5" s="1"/>
  <c r="Y70" i="4"/>
  <c r="AH94" i="5" s="1"/>
  <c r="AQ120" i="3"/>
  <c r="Y32" i="5" s="1"/>
  <c r="Y13" i="4"/>
  <c r="AH14" i="5" s="1"/>
  <c r="F126" i="5"/>
  <c r="Y8" i="4"/>
  <c r="AH9" i="5" s="1"/>
  <c r="M80" i="5"/>
  <c r="AQ100" i="3"/>
  <c r="Y124" i="5" s="1"/>
  <c r="AQ99" i="3"/>
  <c r="Y123" i="5" s="1"/>
  <c r="W20" i="75"/>
  <c r="I21" i="5" s="1"/>
  <c r="Q104" i="3"/>
  <c r="R128" i="5" s="1"/>
  <c r="V101" i="3"/>
  <c r="S125" i="5" s="1"/>
  <c r="V47" i="3"/>
  <c r="S71" i="5" s="1"/>
  <c r="Q62" i="3"/>
  <c r="R86" i="5" s="1"/>
  <c r="M25" i="5"/>
  <c r="K20" i="4"/>
  <c r="AD21" i="5" s="1"/>
  <c r="Q31" i="3"/>
  <c r="R55" i="5" s="1"/>
  <c r="M71" i="5"/>
  <c r="AQ45" i="3"/>
  <c r="Y69" i="5" s="1"/>
  <c r="W65" i="75"/>
  <c r="I89" i="5" s="1"/>
  <c r="Q80" i="3"/>
  <c r="R104" i="5" s="1"/>
  <c r="K79" i="4"/>
  <c r="AD103" i="5" s="1"/>
  <c r="AQ134" i="3"/>
  <c r="AR134" i="3" s="1"/>
  <c r="Z46" i="5" s="1"/>
  <c r="AQ74" i="3"/>
  <c r="Y98" i="5" s="1"/>
  <c r="M81" i="5"/>
  <c r="W34" i="75"/>
  <c r="I58" i="5" s="1"/>
  <c r="W22" i="75"/>
  <c r="I23" i="5" s="1"/>
  <c r="W10" i="75"/>
  <c r="I11" i="5" s="1"/>
  <c r="W67" i="75"/>
  <c r="I91" i="5" s="1"/>
  <c r="AQ6" i="3"/>
  <c r="AR6" i="3" s="1"/>
  <c r="Z7" i="5" s="1"/>
  <c r="Q127" i="3"/>
  <c r="R39" i="5" s="1"/>
  <c r="K85" i="4"/>
  <c r="AD109" i="5" s="1"/>
  <c r="W36" i="75"/>
  <c r="I60" i="5" s="1"/>
  <c r="AQ101" i="3"/>
  <c r="Y125" i="5" s="1"/>
  <c r="V11" i="3"/>
  <c r="S12" i="5" s="1"/>
  <c r="V128" i="3"/>
  <c r="S40" i="5" s="1"/>
  <c r="Q125" i="3"/>
  <c r="R37" i="5" s="1"/>
  <c r="V65" i="3"/>
  <c r="S89" i="5" s="1"/>
  <c r="M21" i="5"/>
  <c r="Q98" i="3"/>
  <c r="R122" i="5" s="1"/>
  <c r="V115" i="3"/>
  <c r="S27" i="5" s="1"/>
  <c r="AQ12" i="3"/>
  <c r="AR12" i="3" s="1"/>
  <c r="Z13" i="5" s="1"/>
  <c r="Q35" i="3"/>
  <c r="R59" i="5" s="1"/>
  <c r="AQ46" i="3"/>
  <c r="Y70" i="5" s="1"/>
  <c r="V130" i="3"/>
  <c r="S42" i="5" s="1"/>
  <c r="V34" i="3"/>
  <c r="S58" i="5" s="1"/>
  <c r="Q87" i="3"/>
  <c r="R111" i="5" s="1"/>
  <c r="M118" i="5"/>
  <c r="V95" i="3"/>
  <c r="S119" i="5" s="1"/>
  <c r="M49" i="5"/>
  <c r="W12" i="75"/>
  <c r="I13" i="5" s="1"/>
  <c r="AQ113" i="3"/>
  <c r="Y137" i="5" s="1"/>
  <c r="V120" i="3"/>
  <c r="S32" i="5" s="1"/>
  <c r="J71" i="5"/>
  <c r="Q110" i="3"/>
  <c r="R134" i="5" s="1"/>
  <c r="AQ27" i="3"/>
  <c r="Y51" i="5" s="1"/>
  <c r="Y21" i="4"/>
  <c r="AH22" i="5" s="1"/>
  <c r="K27" i="4"/>
  <c r="AD51" i="5" s="1"/>
  <c r="Y33" i="4"/>
  <c r="AH57" i="5" s="1"/>
  <c r="W17" i="75"/>
  <c r="I18" i="5" s="1"/>
  <c r="M10" i="5"/>
  <c r="M4" i="5"/>
  <c r="Q76" i="3"/>
  <c r="R100" i="5" s="1"/>
  <c r="Q24" i="3"/>
  <c r="R25" i="5" s="1"/>
  <c r="V15" i="3"/>
  <c r="S16" i="5" s="1"/>
  <c r="V14" i="3"/>
  <c r="S15" i="5" s="1"/>
  <c r="AQ133" i="3"/>
  <c r="Y45" i="5" s="1"/>
  <c r="Y127" i="4"/>
  <c r="AH39" i="5" s="1"/>
  <c r="V52" i="3"/>
  <c r="S76" i="5" s="1"/>
  <c r="V43" i="3"/>
  <c r="S67" i="5" s="1"/>
  <c r="AQ90" i="3"/>
  <c r="Y114" i="5" s="1"/>
  <c r="Q105" i="3"/>
  <c r="R129" i="5" s="1"/>
  <c r="Y68" i="4"/>
  <c r="AH92" i="5" s="1"/>
  <c r="M107" i="5"/>
  <c r="L22" i="5"/>
  <c r="W45" i="75"/>
  <c r="I69" i="5" s="1"/>
  <c r="Q44" i="3"/>
  <c r="R68" i="5" s="1"/>
  <c r="Q42" i="3"/>
  <c r="R66" i="5" s="1"/>
  <c r="Q130" i="3"/>
  <c r="R42" i="5" s="1"/>
  <c r="K71" i="4"/>
  <c r="AD95" i="5" s="1"/>
  <c r="Y47" i="4"/>
  <c r="AH71" i="5" s="1"/>
  <c r="M16" i="5"/>
  <c r="Q57" i="3"/>
  <c r="R81" i="5" s="1"/>
  <c r="AQ71" i="3"/>
  <c r="Y95" i="5" s="1"/>
  <c r="W64" i="75"/>
  <c r="I88" i="5" s="1"/>
  <c r="V89" i="3"/>
  <c r="S113" i="5" s="1"/>
  <c r="V97" i="3"/>
  <c r="S121" i="5" s="1"/>
  <c r="Q137" i="3"/>
  <c r="R49" i="5" s="1"/>
  <c r="Y118" i="4"/>
  <c r="AH30" i="5" s="1"/>
  <c r="AC70" i="5"/>
  <c r="AQ4" i="3"/>
  <c r="Y5" i="5" s="1"/>
  <c r="AQ25" i="3"/>
  <c r="Y26" i="5" s="1"/>
  <c r="W41" i="75"/>
  <c r="I65" i="5" s="1"/>
  <c r="J26" i="5"/>
  <c r="K3" i="4"/>
  <c r="AD4" i="5" s="1"/>
  <c r="Q30" i="3"/>
  <c r="R54" i="5" s="1"/>
  <c r="AQ28" i="3"/>
  <c r="Y52" i="5" s="1"/>
  <c r="AQ57" i="3"/>
  <c r="Y81" i="5" s="1"/>
  <c r="AQ126" i="3"/>
  <c r="Y38" i="5" s="1"/>
  <c r="M59" i="5"/>
  <c r="J118" i="5"/>
  <c r="W19" i="75"/>
  <c r="I20" i="5" s="1"/>
  <c r="N20" i="5" s="1"/>
  <c r="M106" i="5"/>
  <c r="W128" i="75"/>
  <c r="I40" i="5" s="1"/>
  <c r="W133" i="75"/>
  <c r="I45" i="5" s="1"/>
  <c r="M134" i="5"/>
  <c r="W113" i="75"/>
  <c r="I137" i="5" s="1"/>
  <c r="H137" i="5"/>
  <c r="Y41" i="4"/>
  <c r="AH65" i="5" s="1"/>
  <c r="Q49" i="3"/>
  <c r="R73" i="5" s="1"/>
  <c r="Q11" i="3"/>
  <c r="R12" i="5" s="1"/>
  <c r="K81" i="4"/>
  <c r="AD105" i="5" s="1"/>
  <c r="Y89" i="4"/>
  <c r="AH113" i="5" s="1"/>
  <c r="Y94" i="4"/>
  <c r="AH118" i="5" s="1"/>
  <c r="Y130" i="4"/>
  <c r="AH42" i="5" s="1"/>
  <c r="Q122" i="3"/>
  <c r="R34" i="5" s="1"/>
  <c r="W115" i="75"/>
  <c r="I27" i="5" s="1"/>
  <c r="Q17" i="3"/>
  <c r="R18" i="5" s="1"/>
  <c r="Q78" i="3"/>
  <c r="R102" i="5" s="1"/>
  <c r="AQ129" i="3"/>
  <c r="Y41" i="5" s="1"/>
  <c r="Q9" i="3"/>
  <c r="R10" i="5" s="1"/>
  <c r="K43" i="4"/>
  <c r="AD67" i="5" s="1"/>
  <c r="Q34" i="3"/>
  <c r="R58" i="5" s="1"/>
  <c r="Y85" i="4"/>
  <c r="AH109" i="5" s="1"/>
  <c r="Q50" i="3"/>
  <c r="R74" i="5" s="1"/>
  <c r="Q101" i="3"/>
  <c r="R125" i="5" s="1"/>
  <c r="AQ136" i="3"/>
  <c r="Y48" i="5" s="1"/>
  <c r="AQ122" i="3"/>
  <c r="Y34" i="5" s="1"/>
  <c r="M72" i="5"/>
  <c r="Q65" i="3"/>
  <c r="R89" i="5" s="1"/>
  <c r="U23" i="5"/>
  <c r="W131" i="75"/>
  <c r="I43" i="5" s="1"/>
  <c r="W134" i="75"/>
  <c r="I46" i="5" s="1"/>
  <c r="H45" i="5"/>
  <c r="AQ92" i="3"/>
  <c r="Y116" i="5" s="1"/>
  <c r="AQ50" i="3"/>
  <c r="Y74" i="5" s="1"/>
  <c r="W52" i="75"/>
  <c r="I76" i="5" s="1"/>
  <c r="H55" i="5"/>
  <c r="K40" i="4"/>
  <c r="AD64" i="5" s="1"/>
  <c r="K57" i="4"/>
  <c r="AD81" i="5" s="1"/>
  <c r="T7" i="5"/>
  <c r="W123" i="75"/>
  <c r="I35" i="5" s="1"/>
  <c r="T125" i="5"/>
  <c r="Q72" i="3"/>
  <c r="R96" i="5" s="1"/>
  <c r="M31" i="5"/>
  <c r="Q133" i="3"/>
  <c r="R45" i="5" s="1"/>
  <c r="Q59" i="3"/>
  <c r="R83" i="5" s="1"/>
  <c r="V114" i="3"/>
  <c r="S138" i="5" s="1"/>
  <c r="Q19" i="3"/>
  <c r="R20" i="5" s="1"/>
  <c r="Q5" i="3"/>
  <c r="R6" i="5" s="1"/>
  <c r="Q136" i="3"/>
  <c r="R48" i="5" s="1"/>
  <c r="Y10" i="4"/>
  <c r="AH11" i="5" s="1"/>
  <c r="M103" i="5"/>
  <c r="K128" i="4"/>
  <c r="AD40" i="5" s="1"/>
  <c r="AQ47" i="3"/>
  <c r="Y71" i="5" s="1"/>
  <c r="W124" i="75"/>
  <c r="I36" i="5" s="1"/>
  <c r="N36" i="5" s="1"/>
  <c r="P39" i="5"/>
  <c r="M52" i="5"/>
  <c r="AQ19" i="3"/>
  <c r="Y20" i="5" s="1"/>
  <c r="V136" i="3"/>
  <c r="S48" i="5" s="1"/>
  <c r="J101" i="5"/>
  <c r="M101" i="5"/>
  <c r="Q38" i="3"/>
  <c r="R62" i="5" s="1"/>
  <c r="V100" i="3"/>
  <c r="S124" i="5" s="1"/>
  <c r="AC69" i="5"/>
  <c r="K45" i="4"/>
  <c r="AD69" i="5" s="1"/>
  <c r="W46" i="75"/>
  <c r="I70" i="5" s="1"/>
  <c r="Q92" i="3"/>
  <c r="R116" i="5" s="1"/>
  <c r="AQ20" i="3"/>
  <c r="V82" i="3"/>
  <c r="S106" i="5" s="1"/>
  <c r="Q116" i="3"/>
  <c r="R28" i="5" s="1"/>
  <c r="AQ137" i="3"/>
  <c r="Y49" i="5" s="1"/>
  <c r="M62" i="5"/>
  <c r="W72" i="75"/>
  <c r="I96" i="5" s="1"/>
  <c r="AQ121" i="3"/>
  <c r="Y33" i="5" s="1"/>
  <c r="AQ89" i="3"/>
  <c r="Y113" i="5" s="1"/>
  <c r="Q14" i="3"/>
  <c r="R15" i="5" s="1"/>
  <c r="AQ31" i="3"/>
  <c r="Y55" i="5" s="1"/>
  <c r="V49" i="3"/>
  <c r="S73" i="5" s="1"/>
  <c r="K24" i="4"/>
  <c r="AD25" i="5" s="1"/>
  <c r="Y20" i="4"/>
  <c r="AH21" i="5" s="1"/>
  <c r="AQ54" i="3"/>
  <c r="Y78" i="5" s="1"/>
  <c r="M65" i="5"/>
  <c r="AQ77" i="3"/>
  <c r="Y101" i="5" s="1"/>
  <c r="AQ109" i="3"/>
  <c r="Y133" i="5" s="1"/>
  <c r="Y81" i="4"/>
  <c r="AH105" i="5" s="1"/>
  <c r="Q33" i="3"/>
  <c r="R57" i="5" s="1"/>
  <c r="M23" i="5"/>
  <c r="K125" i="4"/>
  <c r="AD37" i="5" s="1"/>
  <c r="K42" i="4"/>
  <c r="AD66" i="5" s="1"/>
  <c r="AQ72" i="3"/>
  <c r="Y96" i="5" s="1"/>
  <c r="M82" i="5"/>
  <c r="Q61" i="3"/>
  <c r="R85" i="5" s="1"/>
  <c r="Y110" i="4"/>
  <c r="AH134" i="5" s="1"/>
  <c r="AB71" i="5"/>
  <c r="Q48" i="3"/>
  <c r="R72" i="5" s="1"/>
  <c r="AB54" i="5"/>
  <c r="K30" i="4"/>
  <c r="AD54" i="5" s="1"/>
  <c r="W136" i="75"/>
  <c r="I48" i="5" s="1"/>
  <c r="AQ84" i="3"/>
  <c r="Y108" i="5" s="1"/>
  <c r="M95" i="5"/>
  <c r="AQ116" i="3"/>
  <c r="Y28" i="5" s="1"/>
  <c r="AQ79" i="3"/>
  <c r="Y103" i="5" s="1"/>
  <c r="Q58" i="3"/>
  <c r="R82" i="5" s="1"/>
  <c r="Q129" i="3"/>
  <c r="R41" i="5" s="1"/>
  <c r="V32" i="3"/>
  <c r="S56" i="5" s="1"/>
  <c r="V50" i="3"/>
  <c r="S74" i="5" s="1"/>
  <c r="M74" i="5"/>
  <c r="AQ107" i="3"/>
  <c r="Y131" i="5" s="1"/>
  <c r="Q118" i="3"/>
  <c r="R30" i="5" s="1"/>
  <c r="AQ123" i="3"/>
  <c r="Y35" i="5" s="1"/>
  <c r="Q91" i="3"/>
  <c r="R115" i="5" s="1"/>
  <c r="W94" i="75"/>
  <c r="I118" i="5" s="1"/>
  <c r="Y39" i="4"/>
  <c r="AH63" i="5" s="1"/>
  <c r="W87" i="75"/>
  <c r="I111" i="5" s="1"/>
  <c r="M130" i="5"/>
  <c r="AQ18" i="3"/>
  <c r="AR18" i="3" s="1"/>
  <c r="Z19" i="5" s="1"/>
  <c r="M89" i="5"/>
  <c r="S132" i="5"/>
  <c r="H101" i="5"/>
  <c r="W77" i="75"/>
  <c r="I101" i="5" s="1"/>
  <c r="S88" i="5"/>
  <c r="H75" i="5"/>
  <c r="W51" i="75"/>
  <c r="I75" i="5" s="1"/>
  <c r="H54" i="5"/>
  <c r="W30" i="75"/>
  <c r="I54" i="5" s="1"/>
  <c r="H99" i="5"/>
  <c r="W75" i="75"/>
  <c r="I99" i="5" s="1"/>
  <c r="W33" i="75"/>
  <c r="I57" i="5" s="1"/>
  <c r="AF48" i="5"/>
  <c r="Y136" i="4"/>
  <c r="AH48" i="5" s="1"/>
  <c r="AQ10" i="3"/>
  <c r="P134" i="5"/>
  <c r="W55" i="75"/>
  <c r="I79" i="5" s="1"/>
  <c r="U51" i="5"/>
  <c r="M67" i="5"/>
  <c r="M43" i="5"/>
  <c r="AC53" i="5"/>
  <c r="K29" i="4"/>
  <c r="AD53" i="5" s="1"/>
  <c r="AE22" i="5"/>
  <c r="AQ93" i="3"/>
  <c r="Y117" i="5" s="1"/>
  <c r="W86" i="75"/>
  <c r="I110" i="5" s="1"/>
  <c r="M12" i="5"/>
  <c r="Q16" i="3"/>
  <c r="R17" i="5" s="1"/>
  <c r="K117" i="4"/>
  <c r="AD29" i="5" s="1"/>
  <c r="AQ114" i="3"/>
  <c r="AQ125" i="3"/>
  <c r="W63" i="75"/>
  <c r="I87" i="5" s="1"/>
  <c r="W74" i="75"/>
  <c r="I98" i="5" s="1"/>
  <c r="Y113" i="4"/>
  <c r="AH137" i="5" s="1"/>
  <c r="AQ127" i="3"/>
  <c r="Y39" i="5" s="1"/>
  <c r="W71" i="75"/>
  <c r="I95" i="5" s="1"/>
  <c r="M131" i="5"/>
  <c r="W85" i="75"/>
  <c r="I109" i="5" s="1"/>
  <c r="Q28" i="3"/>
  <c r="R52" i="5" s="1"/>
  <c r="Q132" i="3"/>
  <c r="R44" i="5" s="1"/>
  <c r="AQ49" i="3"/>
  <c r="Y73" i="5" s="1"/>
  <c r="AQ14" i="3"/>
  <c r="Y15" i="5" s="1"/>
  <c r="J128" i="5"/>
  <c r="Y12" i="4"/>
  <c r="AH13" i="5" s="1"/>
  <c r="V29" i="3"/>
  <c r="S53" i="5" s="1"/>
  <c r="O94" i="5"/>
  <c r="Q70" i="3"/>
  <c r="R94" i="5" s="1"/>
  <c r="V79" i="3"/>
  <c r="S103" i="5" s="1"/>
  <c r="AB96" i="5"/>
  <c r="AQ39" i="3"/>
  <c r="Y63" i="5" s="1"/>
  <c r="W24" i="75"/>
  <c r="I25" i="5" s="1"/>
  <c r="M92" i="5"/>
  <c r="W90" i="75"/>
  <c r="I114" i="5" s="1"/>
  <c r="N114" i="5" s="1"/>
  <c r="W5" i="75"/>
  <c r="I6" i="5" s="1"/>
  <c r="T35" i="5"/>
  <c r="G60" i="5"/>
  <c r="Y46" i="4"/>
  <c r="AH70" i="5" s="1"/>
  <c r="AQ44" i="3"/>
  <c r="Y68" i="5" s="1"/>
  <c r="W32" i="75"/>
  <c r="I56" i="5" s="1"/>
  <c r="Y62" i="4"/>
  <c r="AH86" i="5" s="1"/>
  <c r="Q32" i="3"/>
  <c r="R56" i="5" s="1"/>
  <c r="Q74" i="3"/>
  <c r="R98" i="5" s="1"/>
  <c r="M46" i="5"/>
  <c r="M105" i="5"/>
  <c r="W112" i="75"/>
  <c r="I136" i="5" s="1"/>
  <c r="AQ21" i="3"/>
  <c r="Y22" i="5" s="1"/>
  <c r="AQ26" i="3"/>
  <c r="O26" i="5"/>
  <c r="Q25" i="3"/>
  <c r="R26" i="5" s="1"/>
  <c r="J75" i="5"/>
  <c r="M75" i="5"/>
  <c r="M79" i="5"/>
  <c r="W107" i="75"/>
  <c r="I131" i="5" s="1"/>
  <c r="W38" i="75"/>
  <c r="I62" i="5" s="1"/>
  <c r="Q59" i="5"/>
  <c r="K51" i="4"/>
  <c r="AD75" i="5" s="1"/>
  <c r="Y105" i="4"/>
  <c r="AH129" i="5" s="1"/>
  <c r="T78" i="5"/>
  <c r="AQ64" i="3"/>
  <c r="Y88" i="5" s="1"/>
  <c r="Q85" i="3"/>
  <c r="R109" i="5" s="1"/>
  <c r="AF109" i="5"/>
  <c r="Q41" i="3"/>
  <c r="R65" i="5" s="1"/>
  <c r="AQ96" i="3"/>
  <c r="Y120" i="5" s="1"/>
  <c r="T31" i="5"/>
  <c r="AQ108" i="3"/>
  <c r="Y132" i="5" s="1"/>
  <c r="W27" i="75"/>
  <c r="I51" i="5" s="1"/>
  <c r="Q72" i="5"/>
  <c r="W26" i="75"/>
  <c r="I50" i="5" s="1"/>
  <c r="W29" i="75"/>
  <c r="I53" i="5" s="1"/>
  <c r="AQ58" i="3"/>
  <c r="Y82" i="5" s="1"/>
  <c r="M119" i="5"/>
  <c r="M48" i="5"/>
  <c r="W6" i="75"/>
  <c r="I7" i="5" s="1"/>
  <c r="T92" i="5"/>
  <c r="K75" i="4"/>
  <c r="AD99" i="5" s="1"/>
  <c r="AQ104" i="3"/>
  <c r="Y128" i="5" s="1"/>
  <c r="Q7" i="3"/>
  <c r="R8" i="5" s="1"/>
  <c r="Y71" i="4"/>
  <c r="AH95" i="5" s="1"/>
  <c r="Y36" i="4"/>
  <c r="AH60" i="5" s="1"/>
  <c r="M35" i="5"/>
  <c r="W92" i="75"/>
  <c r="I116" i="5" s="1"/>
  <c r="M85" i="5"/>
  <c r="Q131" i="3"/>
  <c r="R43" i="5" s="1"/>
  <c r="W114" i="75"/>
  <c r="I138" i="5" s="1"/>
  <c r="AQ35" i="3"/>
  <c r="Y59" i="5" s="1"/>
  <c r="Y128" i="4"/>
  <c r="AH40" i="5" s="1"/>
  <c r="AQ61" i="3"/>
  <c r="M58" i="5"/>
  <c r="Q73" i="3"/>
  <c r="R97" i="5" s="1"/>
  <c r="U135" i="5"/>
  <c r="AQ106" i="3"/>
  <c r="Y130" i="5" s="1"/>
  <c r="Q53" i="3"/>
  <c r="R77" i="5" s="1"/>
  <c r="Y11" i="4"/>
  <c r="AH12" i="5" s="1"/>
  <c r="AQ53" i="3"/>
  <c r="K28" i="4"/>
  <c r="AD52" i="5" s="1"/>
  <c r="K53" i="4"/>
  <c r="AD77" i="5" s="1"/>
  <c r="AQ9" i="3"/>
  <c r="Y10" i="5" s="1"/>
  <c r="O79" i="5"/>
  <c r="Q55" i="3"/>
  <c r="R79" i="5" s="1"/>
  <c r="AE52" i="5"/>
  <c r="Y28" i="4"/>
  <c r="AH52" i="5" s="1"/>
  <c r="Y26" i="4"/>
  <c r="AH50" i="5" s="1"/>
  <c r="W109" i="75"/>
  <c r="I133" i="5" s="1"/>
  <c r="W116" i="75"/>
  <c r="I28" i="5" s="1"/>
  <c r="Q10" i="3"/>
  <c r="R11" i="5" s="1"/>
  <c r="W9" i="75"/>
  <c r="I10" i="5" s="1"/>
  <c r="AQ83" i="3"/>
  <c r="Y107" i="5" s="1"/>
  <c r="T109" i="5"/>
  <c r="K88" i="4"/>
  <c r="AD112" i="5" s="1"/>
  <c r="AQ55" i="3"/>
  <c r="AR55" i="3" s="1"/>
  <c r="Z79" i="5" s="1"/>
  <c r="W106" i="75"/>
  <c r="I130" i="5" s="1"/>
  <c r="K69" i="4"/>
  <c r="AD93" i="5" s="1"/>
  <c r="W68" i="75"/>
  <c r="I92" i="5" s="1"/>
  <c r="P116" i="5"/>
  <c r="W44" i="75"/>
  <c r="I68" i="5" s="1"/>
  <c r="AQ87" i="3"/>
  <c r="AQ5" i="3"/>
  <c r="Y6" i="5" s="1"/>
  <c r="AQ8" i="3"/>
  <c r="Y9" i="5" s="1"/>
  <c r="T11" i="5"/>
  <c r="Q93" i="3"/>
  <c r="R117" i="5" s="1"/>
  <c r="AQ48" i="3"/>
  <c r="Y72" i="5" s="1"/>
  <c r="AQ24" i="3"/>
  <c r="Y25" i="5" s="1"/>
  <c r="M78" i="5"/>
  <c r="Q26" i="3"/>
  <c r="R50" i="5" s="1"/>
  <c r="AQ13" i="3"/>
  <c r="Y14" i="5" s="1"/>
  <c r="L133" i="5"/>
  <c r="M133" i="5"/>
  <c r="W111" i="75"/>
  <c r="I135" i="5" s="1"/>
  <c r="M60" i="5"/>
  <c r="J63" i="5"/>
  <c r="M63" i="5"/>
  <c r="AE47" i="5"/>
  <c r="Y135" i="4"/>
  <c r="AH47" i="5" s="1"/>
  <c r="K103" i="4"/>
  <c r="AD127" i="5" s="1"/>
  <c r="Y72" i="4"/>
  <c r="AH96" i="5" s="1"/>
  <c r="W82" i="75"/>
  <c r="I106" i="5" s="1"/>
  <c r="T108" i="5"/>
  <c r="Y120" i="4"/>
  <c r="AH32" i="5" s="1"/>
  <c r="AQ131" i="3"/>
  <c r="Y43" i="5" s="1"/>
  <c r="Y29" i="4"/>
  <c r="AH53" i="5" s="1"/>
  <c r="M53" i="5"/>
  <c r="K59" i="4"/>
  <c r="AD83" i="5" s="1"/>
  <c r="Q54" i="3"/>
  <c r="R78" i="5" s="1"/>
  <c r="Q39" i="3"/>
  <c r="R63" i="5" s="1"/>
  <c r="Q66" i="3"/>
  <c r="R90" i="5" s="1"/>
  <c r="V122" i="3"/>
  <c r="S34" i="5" s="1"/>
  <c r="V77" i="3"/>
  <c r="S101" i="5" s="1"/>
  <c r="W80" i="75"/>
  <c r="I104" i="5" s="1"/>
  <c r="K97" i="4"/>
  <c r="AD121" i="5" s="1"/>
  <c r="T13" i="5"/>
  <c r="Q23" i="3"/>
  <c r="R24" i="5" s="1"/>
  <c r="Y57" i="4"/>
  <c r="AH81" i="5" s="1"/>
  <c r="O13" i="5"/>
  <c r="Q12" i="3"/>
  <c r="R13" i="5" s="1"/>
  <c r="Y5" i="4"/>
  <c r="AH6" i="5" s="1"/>
  <c r="J66" i="5"/>
  <c r="M66" i="5"/>
  <c r="M98" i="5"/>
  <c r="W56" i="75"/>
  <c r="I80" i="5" s="1"/>
  <c r="AQ11" i="3"/>
  <c r="Y12" i="5" s="1"/>
  <c r="AQ75" i="3"/>
  <c r="W14" i="75"/>
  <c r="I15" i="5" s="1"/>
  <c r="W35" i="75"/>
  <c r="I59" i="5" s="1"/>
  <c r="V91" i="3"/>
  <c r="S115" i="5" s="1"/>
  <c r="Q95" i="3"/>
  <c r="R119" i="5" s="1"/>
  <c r="Q128" i="3"/>
  <c r="R40" i="5" s="1"/>
  <c r="Y124" i="4"/>
  <c r="AH36" i="5" s="1"/>
  <c r="Q123" i="3"/>
  <c r="R35" i="5" s="1"/>
  <c r="W60" i="75"/>
  <c r="I84" i="5" s="1"/>
  <c r="Y7" i="4"/>
  <c r="AH8" i="5" s="1"/>
  <c r="M116" i="5"/>
  <c r="H102" i="5"/>
  <c r="W78" i="75"/>
  <c r="I102" i="5" s="1"/>
  <c r="M56" i="5"/>
  <c r="S22" i="5"/>
  <c r="S59" i="5"/>
  <c r="S130" i="5"/>
  <c r="F71" i="5"/>
  <c r="W47" i="75"/>
  <c r="I71" i="5" s="1"/>
  <c r="W23" i="75"/>
  <c r="I24" i="5" s="1"/>
  <c r="M47" i="5"/>
  <c r="AF33" i="5"/>
  <c r="Y121" i="4"/>
  <c r="AH33" i="5" s="1"/>
  <c r="G31" i="5"/>
  <c r="W119" i="75"/>
  <c r="I31" i="5" s="1"/>
  <c r="J50" i="5"/>
  <c r="M50" i="5"/>
  <c r="O29" i="5"/>
  <c r="Q117" i="3"/>
  <c r="R29" i="5" s="1"/>
  <c r="Y102" i="4"/>
  <c r="AH126" i="5" s="1"/>
  <c r="Q77" i="3"/>
  <c r="R101" i="5" s="1"/>
  <c r="AF62" i="5"/>
  <c r="Y38" i="4"/>
  <c r="AH62" i="5" s="1"/>
  <c r="W73" i="75"/>
  <c r="I97" i="5" s="1"/>
  <c r="W62" i="75"/>
  <c r="I86" i="5" s="1"/>
  <c r="S18" i="5"/>
  <c r="AQ94" i="3"/>
  <c r="Y118" i="5" s="1"/>
  <c r="K56" i="4"/>
  <c r="AD80" i="5" s="1"/>
  <c r="Y76" i="4"/>
  <c r="AH100" i="5" s="1"/>
  <c r="W53" i="75"/>
  <c r="I77" i="5" s="1"/>
  <c r="W83" i="75"/>
  <c r="I107" i="5" s="1"/>
  <c r="Y55" i="4"/>
  <c r="AH79" i="5" s="1"/>
  <c r="W97" i="75"/>
  <c r="I121" i="5" s="1"/>
  <c r="Q51" i="3"/>
  <c r="R75" i="5" s="1"/>
  <c r="M138" i="5"/>
  <c r="Y58" i="4"/>
  <c r="AH82" i="5" s="1"/>
  <c r="Y115" i="4"/>
  <c r="AH27" i="5" s="1"/>
  <c r="W48" i="75"/>
  <c r="I72" i="5" s="1"/>
  <c r="W59" i="75"/>
  <c r="I83" i="5" s="1"/>
  <c r="H50" i="5"/>
  <c r="W40" i="75"/>
  <c r="I64" i="5" s="1"/>
  <c r="N64" i="5" s="1"/>
  <c r="AB22" i="5"/>
  <c r="K21" i="4"/>
  <c r="AD22" i="5" s="1"/>
  <c r="H74" i="5"/>
  <c r="W50" i="75"/>
  <c r="I74" i="5" s="1"/>
  <c r="P93" i="5"/>
  <c r="Q69" i="3"/>
  <c r="R93" i="5" s="1"/>
  <c r="M30" i="5"/>
  <c r="L121" i="5"/>
  <c r="M121" i="5"/>
  <c r="Q134" i="3"/>
  <c r="R46" i="5" s="1"/>
  <c r="K58" i="4"/>
  <c r="AD82" i="5" s="1"/>
  <c r="P32" i="5"/>
  <c r="Q120" i="3"/>
  <c r="R32" i="5" s="1"/>
  <c r="O23" i="5"/>
  <c r="Q22" i="3"/>
  <c r="R23" i="5" s="1"/>
  <c r="L110" i="5"/>
  <c r="M110" i="5"/>
  <c r="W135" i="75"/>
  <c r="I47" i="5" s="1"/>
  <c r="W28" i="75"/>
  <c r="I52" i="5" s="1"/>
  <c r="K98" i="4"/>
  <c r="AD122" i="5" s="1"/>
  <c r="W15" i="75"/>
  <c r="I16" i="5" s="1"/>
  <c r="F32" i="5"/>
  <c r="W120" i="75"/>
  <c r="I32" i="5" s="1"/>
  <c r="P51" i="5"/>
  <c r="Q27" i="3"/>
  <c r="R51" i="5" s="1"/>
  <c r="Y109" i="4"/>
  <c r="AH133" i="5" s="1"/>
  <c r="Q20" i="3"/>
  <c r="R21" i="5" s="1"/>
  <c r="J18" i="5"/>
  <c r="M18" i="5"/>
  <c r="F94" i="5"/>
  <c r="W70" i="75"/>
  <c r="I94" i="5" s="1"/>
  <c r="N94" i="5" s="1"/>
  <c r="AQ32" i="3"/>
  <c r="W25" i="75"/>
  <c r="I26" i="5" s="1"/>
  <c r="N26" i="5" s="1"/>
  <c r="O69" i="5"/>
  <c r="Q45" i="3"/>
  <c r="R69" i="5" s="1"/>
  <c r="Y14" i="4"/>
  <c r="AH15" i="5" s="1"/>
  <c r="AQ66" i="3"/>
  <c r="Y90" i="5" s="1"/>
  <c r="K111" i="4"/>
  <c r="AD135" i="5" s="1"/>
  <c r="W101" i="75"/>
  <c r="I125" i="5" s="1"/>
  <c r="Y75" i="4"/>
  <c r="AH99" i="5" s="1"/>
  <c r="W69" i="75"/>
  <c r="I93" i="5" s="1"/>
  <c r="Y73" i="4"/>
  <c r="AH97" i="5" s="1"/>
  <c r="W49" i="75"/>
  <c r="I73" i="5" s="1"/>
  <c r="AQ56" i="3"/>
  <c r="AC78" i="5"/>
  <c r="K54" i="4"/>
  <c r="AD78" i="5" s="1"/>
  <c r="F39" i="5"/>
  <c r="W127" i="75"/>
  <c r="I39" i="5" s="1"/>
  <c r="L9" i="5"/>
  <c r="M9" i="5"/>
  <c r="J135" i="5"/>
  <c r="M135" i="5"/>
  <c r="J125" i="5"/>
  <c r="M125" i="5"/>
  <c r="K60" i="4"/>
  <c r="AD84" i="5" s="1"/>
  <c r="Q121" i="5"/>
  <c r="Q97" i="3"/>
  <c r="R121" i="5" s="1"/>
  <c r="Q89" i="3"/>
  <c r="R113" i="5" s="1"/>
  <c r="T18" i="5"/>
  <c r="AQ17" i="3"/>
  <c r="Y18" i="5" s="1"/>
  <c r="W99" i="75"/>
  <c r="I123" i="5" s="1"/>
  <c r="N123" i="5" s="1"/>
  <c r="W79" i="75"/>
  <c r="I103" i="5" s="1"/>
  <c r="W13" i="75"/>
  <c r="I14" i="5" s="1"/>
  <c r="K70" i="4"/>
  <c r="AD94" i="5" s="1"/>
  <c r="P103" i="5"/>
  <c r="Q79" i="3"/>
  <c r="R103" i="5" s="1"/>
  <c r="W118" i="75"/>
  <c r="I30" i="5" s="1"/>
  <c r="K123" i="4"/>
  <c r="AD35" i="5" s="1"/>
  <c r="AC57" i="5"/>
  <c r="K33" i="4"/>
  <c r="AD57" i="5" s="1"/>
  <c r="W89" i="75"/>
  <c r="I113" i="5" s="1"/>
  <c r="W96" i="75"/>
  <c r="I120" i="5" s="1"/>
  <c r="P5" i="5"/>
  <c r="Y37" i="4"/>
  <c r="AH61" i="5" s="1"/>
  <c r="AQ60" i="3"/>
  <c r="Y84" i="5" s="1"/>
  <c r="Y52" i="4"/>
  <c r="AH76" i="5" s="1"/>
  <c r="AB5" i="5"/>
  <c r="K4" i="4"/>
  <c r="AD5" i="5" s="1"/>
  <c r="K127" i="4"/>
  <c r="AD39" i="5" s="1"/>
  <c r="AB39" i="5"/>
  <c r="L109" i="5"/>
  <c r="M109" i="5"/>
  <c r="AQ30" i="3"/>
  <c r="W39" i="75"/>
  <c r="I63" i="5" s="1"/>
  <c r="AQ81" i="3"/>
  <c r="Y105" i="5" s="1"/>
  <c r="AB75" i="5"/>
  <c r="Y17" i="4"/>
  <c r="AH18" i="5" s="1"/>
  <c r="Y63" i="4"/>
  <c r="AH87" i="5" s="1"/>
  <c r="AQ16" i="3"/>
  <c r="Y17" i="5" s="1"/>
  <c r="AQ80" i="3"/>
  <c r="Y104" i="5" s="1"/>
  <c r="AQ110" i="3"/>
  <c r="Y134" i="5" s="1"/>
  <c r="W61" i="75"/>
  <c r="I85" i="5" s="1"/>
  <c r="AQ118" i="3"/>
  <c r="Y30" i="5" s="1"/>
  <c r="AQ7" i="3"/>
  <c r="AR7" i="3" s="1"/>
  <c r="Z8" i="5" s="1"/>
  <c r="W54" i="75"/>
  <c r="I78" i="5" s="1"/>
  <c r="W81" i="75"/>
  <c r="I105" i="5" s="1"/>
  <c r="AC20" i="5"/>
  <c r="K19" i="4"/>
  <c r="AD20" i="5" s="1"/>
  <c r="V42" i="3"/>
  <c r="S66" i="5" s="1"/>
  <c r="AQ23" i="3"/>
  <c r="Y24" i="5" s="1"/>
  <c r="Q18" i="3"/>
  <c r="R19" i="5" s="1"/>
  <c r="W104" i="75"/>
  <c r="I128" i="5" s="1"/>
  <c r="V67" i="3"/>
  <c r="T91" i="5"/>
  <c r="AQ67" i="3"/>
  <c r="Y91" i="5" s="1"/>
  <c r="Q102" i="3"/>
  <c r="R126" i="5" s="1"/>
  <c r="AQ132" i="3"/>
  <c r="Y44" i="5" s="1"/>
  <c r="AC116" i="5"/>
  <c r="K92" i="4"/>
  <c r="AD116" i="5" s="1"/>
  <c r="W98" i="75"/>
  <c r="I122" i="5" s="1"/>
  <c r="AC63" i="5"/>
  <c r="K39" i="4"/>
  <c r="AD63" i="5" s="1"/>
  <c r="Y97" i="4"/>
  <c r="AH121" i="5" s="1"/>
  <c r="Y56" i="4"/>
  <c r="AH80" i="5" s="1"/>
  <c r="W88" i="75"/>
  <c r="I112" i="5" s="1"/>
  <c r="W95" i="75"/>
  <c r="I119" i="5" s="1"/>
  <c r="Q124" i="3"/>
  <c r="R36" i="5" s="1"/>
  <c r="W105" i="75"/>
  <c r="I129" i="5" s="1"/>
  <c r="M17" i="5"/>
  <c r="Q71" i="3"/>
  <c r="R95" i="5" s="1"/>
  <c r="AQ69" i="3"/>
  <c r="AQ38" i="3"/>
  <c r="Y62" i="5" s="1"/>
  <c r="Q29" i="3"/>
  <c r="R53" i="5" s="1"/>
  <c r="K100" i="4"/>
  <c r="AD124" i="5" s="1"/>
  <c r="AQ15" i="3"/>
  <c r="Y16" i="5" s="1"/>
  <c r="M27" i="5"/>
  <c r="AQ117" i="3"/>
  <c r="Y29" i="5" s="1"/>
  <c r="W4" i="75"/>
  <c r="I5" i="5" s="1"/>
  <c r="AB133" i="5"/>
  <c r="K109" i="4"/>
  <c r="AD133" i="5" s="1"/>
  <c r="AE25" i="5"/>
  <c r="Y24" i="4"/>
  <c r="AH25" i="5" s="1"/>
  <c r="L120" i="5"/>
  <c r="M120" i="5"/>
  <c r="Q75" i="3"/>
  <c r="R99" i="5" s="1"/>
  <c r="Q36" i="3"/>
  <c r="R60" i="5" s="1"/>
  <c r="M28" i="5"/>
  <c r="Q6" i="3"/>
  <c r="R7" i="5" s="1"/>
  <c r="V88" i="3"/>
  <c r="S112" i="5" s="1"/>
  <c r="F12" i="5"/>
  <c r="W11" i="75"/>
  <c r="I12" i="5" s="1"/>
  <c r="G117" i="5"/>
  <c r="W93" i="75"/>
  <c r="I117" i="5" s="1"/>
  <c r="H61" i="5"/>
  <c r="W37" i="75"/>
  <c r="I61" i="5" s="1"/>
  <c r="M40" i="5"/>
  <c r="W129" i="75"/>
  <c r="I41" i="5" s="1"/>
  <c r="P22" i="5"/>
  <c r="Q21" i="3"/>
  <c r="R22" i="5" s="1"/>
  <c r="W84" i="75"/>
  <c r="I108" i="5" s="1"/>
  <c r="Q8" i="3"/>
  <c r="R9" i="5" s="1"/>
  <c r="W108" i="75"/>
  <c r="I132" i="5" s="1"/>
  <c r="AQ91" i="3"/>
  <c r="Y115" i="5" s="1"/>
  <c r="W18" i="75"/>
  <c r="I19" i="5" s="1"/>
  <c r="AQ130" i="3"/>
  <c r="Y42" i="5" s="1"/>
  <c r="W110" i="75"/>
  <c r="I134" i="5" s="1"/>
  <c r="W126" i="75"/>
  <c r="I38" i="5" s="1"/>
  <c r="Q25" i="5"/>
  <c r="K110" i="4"/>
  <c r="AD134" i="5" s="1"/>
  <c r="O133" i="5"/>
  <c r="Q109" i="3"/>
  <c r="R133" i="5" s="1"/>
  <c r="L100" i="5"/>
  <c r="M100" i="5"/>
  <c r="G81" i="5"/>
  <c r="W57" i="75"/>
  <c r="I81" i="5" s="1"/>
  <c r="Q46" i="3"/>
  <c r="R70" i="5" s="1"/>
  <c r="V137" i="3"/>
  <c r="W76" i="75"/>
  <c r="I100" i="5" s="1"/>
  <c r="V103" i="3"/>
  <c r="S127" i="5" s="1"/>
  <c r="S114" i="5"/>
  <c r="F44" i="5"/>
  <c r="W132" i="75"/>
  <c r="I44" i="5" s="1"/>
  <c r="O132" i="5"/>
  <c r="Q108" i="3"/>
  <c r="R132" i="5" s="1"/>
  <c r="Y59" i="4"/>
  <c r="AH83" i="5" s="1"/>
  <c r="AE86" i="5"/>
  <c r="Y114" i="4"/>
  <c r="AH138" i="5" s="1"/>
  <c r="AB37" i="5"/>
  <c r="K94" i="4"/>
  <c r="AD118" i="5" s="1"/>
  <c r="Y95" i="4"/>
  <c r="AH119" i="5" s="1"/>
  <c r="F66" i="5"/>
  <c r="W42" i="75"/>
  <c r="I66" i="5" s="1"/>
  <c r="AF67" i="5"/>
  <c r="Y43" i="4"/>
  <c r="AH67" i="5" s="1"/>
  <c r="Y78" i="4"/>
  <c r="AH102" i="5" s="1"/>
  <c r="Y77" i="4"/>
  <c r="AH101" i="5" s="1"/>
  <c r="K90" i="4"/>
  <c r="AD114" i="5" s="1"/>
  <c r="AQ73" i="3"/>
  <c r="T97" i="5"/>
  <c r="Y90" i="4"/>
  <c r="AH114" i="5" s="1"/>
  <c r="O110" i="5"/>
  <c r="Q86" i="3"/>
  <c r="R110" i="5" s="1"/>
  <c r="V48" i="3"/>
  <c r="Y131" i="4"/>
  <c r="AH43" i="5" s="1"/>
  <c r="Y49" i="4"/>
  <c r="AH73" i="5" s="1"/>
  <c r="K105" i="4"/>
  <c r="AD129" i="5" s="1"/>
  <c r="AQ33" i="3"/>
  <c r="Y57" i="5" s="1"/>
  <c r="T57" i="5"/>
  <c r="F34" i="5"/>
  <c r="W122" i="75"/>
  <c r="I34" i="5" s="1"/>
  <c r="AF108" i="5"/>
  <c r="Y84" i="4"/>
  <c r="AH108" i="5" s="1"/>
  <c r="AB8" i="5"/>
  <c r="K7" i="4"/>
  <c r="AD8" i="5" s="1"/>
  <c r="V86" i="5"/>
  <c r="AQ62" i="3"/>
  <c r="Y86" i="5" s="1"/>
  <c r="Y22" i="4"/>
  <c r="AH23" i="5" s="1"/>
  <c r="AG23" i="5"/>
  <c r="Y51" i="4"/>
  <c r="AH75" i="5" s="1"/>
  <c r="T65" i="5"/>
  <c r="AQ41" i="3"/>
  <c r="AQ105" i="3"/>
  <c r="Y129" i="5" s="1"/>
  <c r="K5" i="4"/>
  <c r="AD6" i="5" s="1"/>
  <c r="AQ103" i="3"/>
  <c r="Y3" i="4"/>
  <c r="AH4" i="5" s="1"/>
  <c r="K99" i="4"/>
  <c r="AD123" i="5" s="1"/>
  <c r="AB50" i="5"/>
  <c r="K26" i="4"/>
  <c r="AD50" i="5" s="1"/>
  <c r="Y126" i="4"/>
  <c r="AH38" i="5" s="1"/>
  <c r="AF38" i="5"/>
  <c r="AB14" i="5"/>
  <c r="K13" i="4"/>
  <c r="AD14" i="5" s="1"/>
  <c r="V104" i="3"/>
  <c r="S128" i="5" s="1"/>
  <c r="V36" i="3"/>
  <c r="S60" i="5" s="1"/>
  <c r="AQ63" i="3"/>
  <c r="AQ115" i="3"/>
  <c r="Y27" i="5" s="1"/>
  <c r="Q120" i="5"/>
  <c r="Q96" i="3"/>
  <c r="R120" i="5" s="1"/>
  <c r="O105" i="5"/>
  <c r="Q81" i="3"/>
  <c r="R105" i="5" s="1"/>
  <c r="Y86" i="4"/>
  <c r="AH110" i="5" s="1"/>
  <c r="F124" i="5"/>
  <c r="W100" i="75"/>
  <c r="I124" i="5" s="1"/>
  <c r="N124" i="5" s="1"/>
  <c r="Y44" i="4"/>
  <c r="AH68" i="5" s="1"/>
  <c r="AG68" i="5"/>
  <c r="S44" i="5"/>
  <c r="AF55" i="5"/>
  <c r="Y31" i="4"/>
  <c r="AH55" i="5" s="1"/>
  <c r="AQ51" i="3"/>
  <c r="O76" i="5"/>
  <c r="Q52" i="3"/>
  <c r="R76" i="5" s="1"/>
  <c r="AE74" i="5"/>
  <c r="Y50" i="4"/>
  <c r="AH74" i="5" s="1"/>
  <c r="K17" i="4"/>
  <c r="AD18" i="5" s="1"/>
  <c r="K63" i="4"/>
  <c r="AD87" i="5" s="1"/>
  <c r="AQ112" i="3"/>
  <c r="Y136" i="5" s="1"/>
  <c r="AE45" i="5"/>
  <c r="Y133" i="4"/>
  <c r="AH45" i="5" s="1"/>
  <c r="K126" i="4"/>
  <c r="AD38" i="5" s="1"/>
  <c r="AB38" i="5"/>
  <c r="AC120" i="5"/>
  <c r="K96" i="4"/>
  <c r="AD120" i="5" s="1"/>
  <c r="Y45" i="4"/>
  <c r="AH69" i="5" s="1"/>
  <c r="AF72" i="5"/>
  <c r="Y48" i="4"/>
  <c r="AH72" i="5" s="1"/>
  <c r="Y79" i="4"/>
  <c r="AH103" i="5" s="1"/>
  <c r="Y61" i="4"/>
  <c r="AH85" i="5" s="1"/>
  <c r="Q60" i="3"/>
  <c r="R84" i="5" s="1"/>
  <c r="Y18" i="4"/>
  <c r="AH19" i="5" s="1"/>
  <c r="Q3" i="3"/>
  <c r="R4" i="5" s="1"/>
  <c r="Y99" i="4"/>
  <c r="AH123" i="5" s="1"/>
  <c r="K78" i="4"/>
  <c r="AD102" i="5" s="1"/>
  <c r="F90" i="5"/>
  <c r="W66" i="75"/>
  <c r="I90" i="5" s="1"/>
  <c r="AE41" i="5"/>
  <c r="Y129" i="4"/>
  <c r="AH41" i="5" s="1"/>
  <c r="W137" i="75"/>
  <c r="I49" i="5" s="1"/>
  <c r="AQ42" i="3"/>
  <c r="AF51" i="5"/>
  <c r="Y27" i="4"/>
  <c r="AH51" i="5" s="1"/>
  <c r="S57" i="5"/>
  <c r="Y65" i="4"/>
  <c r="AH89" i="5" s="1"/>
  <c r="G17" i="5"/>
  <c r="W16" i="75"/>
  <c r="I17" i="5" s="1"/>
  <c r="T117" i="5"/>
  <c r="AC27" i="5"/>
  <c r="K115" i="4"/>
  <c r="AD27" i="5" s="1"/>
  <c r="AC68" i="5"/>
  <c r="K44" i="4"/>
  <c r="AD68" i="5" s="1"/>
  <c r="F29" i="5"/>
  <c r="W117" i="75"/>
  <c r="I29" i="5" s="1"/>
  <c r="AF56" i="5"/>
  <c r="Y32" i="4"/>
  <c r="AH56" i="5" s="1"/>
  <c r="Y91" i="4"/>
  <c r="AH115" i="5" s="1"/>
  <c r="AC88" i="5"/>
  <c r="K64" i="4"/>
  <c r="AD88" i="5" s="1"/>
  <c r="AB76" i="5"/>
  <c r="K52" i="4"/>
  <c r="AD76" i="5" s="1"/>
  <c r="AQ88" i="3"/>
  <c r="Y112" i="5" s="1"/>
  <c r="K95" i="4"/>
  <c r="AD119" i="5" s="1"/>
  <c r="AC73" i="5"/>
  <c r="K49" i="4"/>
  <c r="AD73" i="5" s="1"/>
  <c r="AB49" i="5"/>
  <c r="K137" i="4"/>
  <c r="AD49" i="5" s="1"/>
  <c r="AB137" i="5"/>
  <c r="K113" i="4"/>
  <c r="AD137" i="5" s="1"/>
  <c r="V62" i="3"/>
  <c r="U89" i="5"/>
  <c r="AQ65" i="3"/>
  <c r="AC125" i="5"/>
  <c r="K101" i="4"/>
  <c r="AD125" i="5" s="1"/>
  <c r="S52" i="5"/>
  <c r="S118" i="5"/>
  <c r="AE31" i="5"/>
  <c r="Y119" i="4"/>
  <c r="AH31" i="5" s="1"/>
  <c r="K50" i="4"/>
  <c r="AD74" i="5" s="1"/>
  <c r="AB74" i="5"/>
  <c r="V112" i="3"/>
  <c r="S136" i="5" s="1"/>
  <c r="Y98" i="4"/>
  <c r="AH122" i="5" s="1"/>
  <c r="AF57" i="5"/>
  <c r="AG10" i="5"/>
  <c r="Y9" i="4"/>
  <c r="AH10" i="5" s="1"/>
  <c r="AB87" i="5"/>
  <c r="AB81" i="5"/>
  <c r="AC11" i="5"/>
  <c r="K10" i="4"/>
  <c r="AD11" i="5" s="1"/>
  <c r="K129" i="4"/>
  <c r="AD41" i="5" s="1"/>
  <c r="AB41" i="5"/>
  <c r="O114" i="5"/>
  <c r="Q90" i="3"/>
  <c r="R114" i="5" s="1"/>
  <c r="AC107" i="5"/>
  <c r="K83" i="4"/>
  <c r="AD107" i="5" s="1"/>
  <c r="Q71" i="5"/>
  <c r="Q47" i="3"/>
  <c r="R71" i="5" s="1"/>
  <c r="Y108" i="4"/>
  <c r="AH132" i="5" s="1"/>
  <c r="S109" i="5"/>
  <c r="Y101" i="4"/>
  <c r="AH125" i="5" s="1"/>
  <c r="O27" i="5"/>
  <c r="Q115" i="3"/>
  <c r="R27" i="5" s="1"/>
  <c r="AF66" i="5"/>
  <c r="Y42" i="4"/>
  <c r="AH66" i="5" s="1"/>
  <c r="AE7" i="5"/>
  <c r="Y6" i="4"/>
  <c r="AH7" i="5" s="1"/>
  <c r="AB72" i="5"/>
  <c r="K48" i="4"/>
  <c r="AD72" i="5" s="1"/>
  <c r="AE117" i="5"/>
  <c r="Y93" i="4"/>
  <c r="AH117" i="5" s="1"/>
  <c r="AI117" i="5" s="1"/>
  <c r="Y87" i="4"/>
  <c r="AH111" i="5" s="1"/>
  <c r="S10" i="5"/>
  <c r="Q107" i="3"/>
  <c r="R131" i="5" s="1"/>
  <c r="AG34" i="5"/>
  <c r="Y122" i="4"/>
  <c r="AH34" i="5" s="1"/>
  <c r="O92" i="5"/>
  <c r="Q68" i="3"/>
  <c r="R92" i="5" s="1"/>
  <c r="Y88" i="4"/>
  <c r="AH112" i="5" s="1"/>
  <c r="AE112" i="5"/>
  <c r="Y96" i="4"/>
  <c r="AH120" i="5" s="1"/>
  <c r="AQ3" i="3"/>
  <c r="Y4" i="5" s="1"/>
  <c r="Y34" i="4"/>
  <c r="AH58" i="5" s="1"/>
  <c r="Y60" i="4"/>
  <c r="AH84" i="5" s="1"/>
  <c r="AC106" i="5"/>
  <c r="Y104" i="4"/>
  <c r="AH128" i="5" s="1"/>
  <c r="Y40" i="4"/>
  <c r="AH64" i="5" s="1"/>
  <c r="K76" i="4"/>
  <c r="AD100" i="5" s="1"/>
  <c r="AG78" i="5"/>
  <c r="Y54" i="4"/>
  <c r="AH78" i="5" s="1"/>
  <c r="AB98" i="5"/>
  <c r="K74" i="4"/>
  <c r="AD98" i="5" s="1"/>
  <c r="AE17" i="5"/>
  <c r="Y16" i="4"/>
  <c r="AH17" i="5" s="1"/>
  <c r="AB26" i="5"/>
  <c r="K25" i="4"/>
  <c r="AD26" i="5" s="1"/>
  <c r="O123" i="5"/>
  <c r="Q99" i="3"/>
  <c r="R123" i="5" s="1"/>
  <c r="AG104" i="5"/>
  <c r="Y80" i="4"/>
  <c r="AH104" i="5" s="1"/>
  <c r="AF26" i="5"/>
  <c r="Y25" i="4"/>
  <c r="AH26" i="5" s="1"/>
  <c r="P138" i="5"/>
  <c r="Q114" i="3"/>
  <c r="R138" i="5" s="1"/>
  <c r="S108" i="5"/>
  <c r="Y123" i="4"/>
  <c r="AH35" i="5" s="1"/>
  <c r="Q56" i="3"/>
  <c r="R80" i="5" s="1"/>
  <c r="AB130" i="5"/>
  <c r="K106" i="4"/>
  <c r="AD130" i="5" s="1"/>
  <c r="AF59" i="5"/>
  <c r="Y35" i="4"/>
  <c r="AH59" i="5" s="1"/>
  <c r="AB43" i="5"/>
  <c r="K131" i="4"/>
  <c r="AD43" i="5" s="1"/>
  <c r="AE130" i="5"/>
  <c r="Y106" i="4"/>
  <c r="AH130" i="5" s="1"/>
  <c r="Y53" i="4"/>
  <c r="AH77" i="5" s="1"/>
  <c r="Q88" i="3"/>
  <c r="R112" i="5" s="1"/>
  <c r="K73" i="4"/>
  <c r="AD97" i="5" s="1"/>
  <c r="AE5" i="5"/>
  <c r="Y4" i="4"/>
  <c r="AH5" i="5" s="1"/>
  <c r="AB59" i="5"/>
  <c r="K35" i="4"/>
  <c r="AD59" i="5" s="1"/>
  <c r="AC19" i="5"/>
  <c r="K18" i="4"/>
  <c r="AD19" i="5" s="1"/>
  <c r="K62" i="4"/>
  <c r="AD86" i="5" s="1"/>
  <c r="AB86" i="5"/>
  <c r="T110" i="5"/>
  <c r="AQ86" i="3"/>
  <c r="K112" i="4"/>
  <c r="AD136" i="5" s="1"/>
  <c r="AB136" i="5"/>
  <c r="Q108" i="5"/>
  <c r="Q84" i="3"/>
  <c r="R108" i="5" s="1"/>
  <c r="AC33" i="5"/>
  <c r="K121" i="4"/>
  <c r="AD33" i="5" s="1"/>
  <c r="V100" i="5"/>
  <c r="AQ76" i="3"/>
  <c r="AB65" i="5"/>
  <c r="K41" i="4"/>
  <c r="AD65" i="5" s="1"/>
  <c r="AG91" i="5"/>
  <c r="Y67" i="4"/>
  <c r="AH91" i="5" s="1"/>
  <c r="AE88" i="5"/>
  <c r="Y64" i="4"/>
  <c r="AH88" i="5" s="1"/>
  <c r="AF49" i="5"/>
  <c r="Y137" i="4"/>
  <c r="AH49" i="5" s="1"/>
  <c r="AQ98" i="3"/>
  <c r="T122" i="5"/>
  <c r="AC89" i="5"/>
  <c r="K65" i="4"/>
  <c r="AD89" i="5" s="1"/>
  <c r="AE44" i="5"/>
  <c r="Y132" i="4"/>
  <c r="AH44" i="5" s="1"/>
  <c r="AB32" i="5"/>
  <c r="K120" i="4"/>
  <c r="AD32" i="5" s="1"/>
  <c r="AC92" i="5"/>
  <c r="K68" i="4"/>
  <c r="AD92" i="5" s="1"/>
  <c r="AB30" i="5"/>
  <c r="K118" i="4"/>
  <c r="AD30" i="5" s="1"/>
  <c r="K31" i="4"/>
  <c r="AD55" i="5" s="1"/>
  <c r="AB55" i="5"/>
  <c r="O135" i="5"/>
  <c r="Q111" i="3"/>
  <c r="R135" i="5" s="1"/>
  <c r="AC90" i="5"/>
  <c r="K66" i="4"/>
  <c r="AD90" i="5" s="1"/>
  <c r="AB45" i="5"/>
  <c r="K133" i="4"/>
  <c r="AD45" i="5" s="1"/>
  <c r="AB10" i="5"/>
  <c r="K9" i="4"/>
  <c r="AD10" i="5" s="1"/>
  <c r="AG116" i="5"/>
  <c r="Y92" i="4"/>
  <c r="AH116" i="5" s="1"/>
  <c r="AB126" i="5"/>
  <c r="K102" i="4"/>
  <c r="AD126" i="5" s="1"/>
  <c r="AB113" i="5"/>
  <c r="K89" i="4"/>
  <c r="AD113" i="5" s="1"/>
  <c r="P137" i="5"/>
  <c r="Q113" i="3"/>
  <c r="R137" i="5" s="1"/>
  <c r="AB111" i="5"/>
  <c r="K87" i="4"/>
  <c r="AD111" i="5" s="1"/>
  <c r="AE54" i="5"/>
  <c r="Y30" i="4"/>
  <c r="AH54" i="5" s="1"/>
  <c r="AC115" i="5"/>
  <c r="K91" i="4"/>
  <c r="AD115" i="5" s="1"/>
  <c r="Q88" i="5"/>
  <c r="Q64" i="3"/>
  <c r="R88" i="5" s="1"/>
  <c r="AC132" i="5"/>
  <c r="K108" i="4"/>
  <c r="AD132" i="5" s="1"/>
  <c r="O31" i="5"/>
  <c r="Q119" i="3"/>
  <c r="R31" i="5" s="1"/>
  <c r="T126" i="5"/>
  <c r="AQ102" i="3"/>
  <c r="AB131" i="5"/>
  <c r="K107" i="4"/>
  <c r="AD131" i="5" s="1"/>
  <c r="AB138" i="5"/>
  <c r="K114" i="4"/>
  <c r="AD138" i="5" s="1"/>
  <c r="U94" i="5"/>
  <c r="AQ70" i="3"/>
  <c r="AE46" i="5"/>
  <c r="Y134" i="4"/>
  <c r="AH46" i="5" s="1"/>
  <c r="AB23" i="5"/>
  <c r="K22" i="4"/>
  <c r="AD23" i="5" s="1"/>
  <c r="AG106" i="5"/>
  <c r="Y82" i="4"/>
  <c r="AH106" i="5" s="1"/>
  <c r="AB62" i="5"/>
  <c r="K38" i="4"/>
  <c r="AD62" i="5" s="1"/>
  <c r="AC28" i="5"/>
  <c r="K116" i="4"/>
  <c r="AD28" i="5" s="1"/>
  <c r="AB101" i="5"/>
  <c r="K77" i="4"/>
  <c r="AD101" i="5" s="1"/>
  <c r="AB47" i="5"/>
  <c r="K135" i="4"/>
  <c r="AD47" i="5" s="1"/>
  <c r="AB24" i="5"/>
  <c r="K23" i="4"/>
  <c r="AD24" i="5" s="1"/>
  <c r="U106" i="5"/>
  <c r="AQ82" i="3"/>
  <c r="Y106" i="5" s="1"/>
  <c r="AG98" i="5"/>
  <c r="Y74" i="4"/>
  <c r="AH98" i="5" s="1"/>
  <c r="AE29" i="5"/>
  <c r="Y117" i="4"/>
  <c r="AH29" i="5" s="1"/>
  <c r="AQ97" i="3"/>
  <c r="S17" i="5"/>
  <c r="AQ95" i="3"/>
  <c r="S120" i="5"/>
  <c r="AG28" i="5"/>
  <c r="Y116" i="4"/>
  <c r="AH28" i="5" s="1"/>
  <c r="S135" i="5"/>
  <c r="AG131" i="5"/>
  <c r="Y107" i="4"/>
  <c r="AH131" i="5" s="1"/>
  <c r="AF136" i="5"/>
  <c r="Y112" i="4"/>
  <c r="AH136" i="5" s="1"/>
  <c r="S14" i="5"/>
  <c r="S98" i="5"/>
  <c r="V66" i="3"/>
  <c r="Y103" i="4"/>
  <c r="AH127" i="5" s="1"/>
  <c r="S31" i="5"/>
  <c r="V92" i="3"/>
  <c r="W3" i="75"/>
  <c r="I4" i="5" s="1"/>
  <c r="AE37" i="5"/>
  <c r="Y125" i="4"/>
  <c r="AH37" i="5" s="1"/>
  <c r="N34" i="5" l="1"/>
  <c r="AI135" i="5"/>
  <c r="N137" i="5"/>
  <c r="N38" i="5"/>
  <c r="N29" i="5"/>
  <c r="AI91" i="5"/>
  <c r="N73" i="5"/>
  <c r="AI31" i="5"/>
  <c r="AI85" i="5"/>
  <c r="N7" i="5"/>
  <c r="AR119" i="3"/>
  <c r="Z31" i="5" s="1"/>
  <c r="AA31" i="5" s="1"/>
  <c r="N15" i="5"/>
  <c r="AI56" i="5"/>
  <c r="N83" i="5"/>
  <c r="AR111" i="3"/>
  <c r="Z135" i="5" s="1"/>
  <c r="AA135" i="5" s="1"/>
  <c r="N128" i="5"/>
  <c r="N132" i="5"/>
  <c r="N44" i="5"/>
  <c r="N41" i="5"/>
  <c r="AI61" i="5"/>
  <c r="AR13" i="3"/>
  <c r="Z14" i="5" s="1"/>
  <c r="AA14" i="5" s="1"/>
  <c r="N108" i="5"/>
  <c r="AI64" i="5"/>
  <c r="AR46" i="3"/>
  <c r="Z70" i="5" s="1"/>
  <c r="AA70" i="5" s="1"/>
  <c r="AI60" i="5"/>
  <c r="AI46" i="5"/>
  <c r="AI34" i="5"/>
  <c r="AR22" i="3"/>
  <c r="Z23" i="5" s="1"/>
  <c r="AA23" i="5" s="1"/>
  <c r="N87" i="5"/>
  <c r="AI24" i="5"/>
  <c r="AI39" i="5"/>
  <c r="N14" i="5"/>
  <c r="AI25" i="5"/>
  <c r="AR135" i="3"/>
  <c r="Z47" i="5" s="1"/>
  <c r="AA47" i="5" s="1"/>
  <c r="AR71" i="3"/>
  <c r="Z95" i="5" s="1"/>
  <c r="AA95" i="5" s="1"/>
  <c r="AI71" i="5"/>
  <c r="N33" i="5"/>
  <c r="AI110" i="5"/>
  <c r="N42" i="5"/>
  <c r="AI15" i="5"/>
  <c r="AR20" i="3"/>
  <c r="Z21" i="5" s="1"/>
  <c r="AA21" i="5" s="1"/>
  <c r="N76" i="5"/>
  <c r="N45" i="5"/>
  <c r="N102" i="5"/>
  <c r="N104" i="5"/>
  <c r="N91" i="5"/>
  <c r="N86" i="5"/>
  <c r="N24" i="5"/>
  <c r="AR25" i="3"/>
  <c r="Z26" i="5" s="1"/>
  <c r="AA26" i="5" s="1"/>
  <c r="AI70" i="5"/>
  <c r="N22" i="5"/>
  <c r="N129" i="5"/>
  <c r="AI104" i="5"/>
  <c r="N19" i="5"/>
  <c r="Y19" i="5"/>
  <c r="N57" i="5"/>
  <c r="AR27" i="3"/>
  <c r="Z51" i="5" s="1"/>
  <c r="AA51" i="5" s="1"/>
  <c r="AI90" i="5"/>
  <c r="AI7" i="5"/>
  <c r="N117" i="5"/>
  <c r="N9" i="5"/>
  <c r="AI12" i="5"/>
  <c r="N13" i="5"/>
  <c r="Y83" i="5"/>
  <c r="AI124" i="5"/>
  <c r="AR85" i="3"/>
  <c r="Z109" i="5" s="1"/>
  <c r="AA109" i="5" s="1"/>
  <c r="N96" i="5"/>
  <c r="N5" i="5"/>
  <c r="AI40" i="5"/>
  <c r="N55" i="5"/>
  <c r="N115" i="5"/>
  <c r="AL115" i="5" s="1"/>
  <c r="AI9" i="5"/>
  <c r="N99" i="5"/>
  <c r="AL99" i="5" s="1"/>
  <c r="N122" i="5"/>
  <c r="N136" i="5"/>
  <c r="N11" i="5"/>
  <c r="AI21" i="5"/>
  <c r="AR34" i="3"/>
  <c r="Z58" i="5" s="1"/>
  <c r="AA58" i="5" s="1"/>
  <c r="AR37" i="3"/>
  <c r="Z61" i="5" s="1"/>
  <c r="AA61" i="5" s="1"/>
  <c r="AI42" i="5"/>
  <c r="AA7" i="5"/>
  <c r="N51" i="5"/>
  <c r="AI44" i="5"/>
  <c r="N61" i="5"/>
  <c r="N77" i="5"/>
  <c r="Y7" i="5"/>
  <c r="N6" i="5"/>
  <c r="AI16" i="5"/>
  <c r="AR40" i="3"/>
  <c r="Z64" i="5" s="1"/>
  <c r="AA64" i="5" s="1"/>
  <c r="AI128" i="5"/>
  <c r="N48" i="5"/>
  <c r="N82" i="5"/>
  <c r="AI105" i="5"/>
  <c r="N39" i="5"/>
  <c r="N71" i="5"/>
  <c r="AR99" i="3"/>
  <c r="Z123" i="5" s="1"/>
  <c r="AA123" i="5" s="1"/>
  <c r="AI127" i="5"/>
  <c r="AR52" i="3"/>
  <c r="Z76" i="5" s="1"/>
  <c r="AA76" i="5" s="1"/>
  <c r="AI54" i="5"/>
  <c r="N112" i="5"/>
  <c r="N84" i="5"/>
  <c r="N68" i="5"/>
  <c r="AI109" i="5"/>
  <c r="AR78" i="3"/>
  <c r="Z102" i="5" s="1"/>
  <c r="AA102" i="5" s="1"/>
  <c r="N127" i="5"/>
  <c r="AL127" i="5" s="1"/>
  <c r="N119" i="5"/>
  <c r="N118" i="5"/>
  <c r="AI107" i="5"/>
  <c r="AI6" i="5"/>
  <c r="N97" i="5"/>
  <c r="AI20" i="5"/>
  <c r="AI36" i="5"/>
  <c r="N106" i="5"/>
  <c r="N92" i="5"/>
  <c r="N32" i="5"/>
  <c r="AR74" i="3"/>
  <c r="Z98" i="5" s="1"/>
  <c r="AA98" i="5" s="1"/>
  <c r="AI96" i="5"/>
  <c r="AI48" i="5"/>
  <c r="Y46" i="5"/>
  <c r="N54" i="5"/>
  <c r="N88" i="5"/>
  <c r="AI58" i="5"/>
  <c r="N80" i="5"/>
  <c r="N69" i="5"/>
  <c r="AA46" i="5"/>
  <c r="AR124" i="3"/>
  <c r="Z36" i="5" s="1"/>
  <c r="AA36" i="5" s="1"/>
  <c r="N126" i="5"/>
  <c r="AR43" i="3"/>
  <c r="Z67" i="5" s="1"/>
  <c r="AA67" i="5" s="1"/>
  <c r="AI137" i="5"/>
  <c r="AI103" i="5"/>
  <c r="N93" i="5"/>
  <c r="AI93" i="5"/>
  <c r="AR114" i="3"/>
  <c r="Z138" i="5" s="1"/>
  <c r="AA138" i="5" s="1"/>
  <c r="AI13" i="5"/>
  <c r="AI62" i="5"/>
  <c r="AI17" i="5"/>
  <c r="AI108" i="5"/>
  <c r="N59" i="5"/>
  <c r="N25" i="5"/>
  <c r="N111" i="5"/>
  <c r="N70" i="5"/>
  <c r="N67" i="5"/>
  <c r="AL67" i="5" s="1"/>
  <c r="AI106" i="5"/>
  <c r="AR28" i="3"/>
  <c r="Z52" i="5" s="1"/>
  <c r="AA52" i="5" s="1"/>
  <c r="AI50" i="5"/>
  <c r="AR21" i="3"/>
  <c r="Z22" i="5" s="1"/>
  <c r="AA22" i="5" s="1"/>
  <c r="AI92" i="5"/>
  <c r="AR101" i="3"/>
  <c r="Z125" i="5" s="1"/>
  <c r="AA125" i="5" s="1"/>
  <c r="AI112" i="5"/>
  <c r="AR122" i="3"/>
  <c r="Z34" i="5" s="1"/>
  <c r="AA34" i="5" s="1"/>
  <c r="Y13" i="5"/>
  <c r="Y21" i="5"/>
  <c r="AR105" i="3"/>
  <c r="Z129" i="5" s="1"/>
  <c r="AA129" i="5" s="1"/>
  <c r="AI32" i="5"/>
  <c r="AR68" i="3"/>
  <c r="Z92" i="5" s="1"/>
  <c r="AA92" i="5" s="1"/>
  <c r="AA8" i="5"/>
  <c r="N90" i="5"/>
  <c r="AR116" i="3"/>
  <c r="Z28" i="5" s="1"/>
  <c r="AA28" i="5" s="1"/>
  <c r="AR109" i="3"/>
  <c r="Z133" i="5" s="1"/>
  <c r="AA133" i="5" s="1"/>
  <c r="AI57" i="5"/>
  <c r="AI79" i="5"/>
  <c r="AI51" i="5"/>
  <c r="AI67" i="5"/>
  <c r="AR129" i="3"/>
  <c r="Z41" i="5" s="1"/>
  <c r="AA41" i="5" s="1"/>
  <c r="N113" i="5"/>
  <c r="AR45" i="3"/>
  <c r="Z69" i="5" s="1"/>
  <c r="AA69" i="5" s="1"/>
  <c r="AR120" i="3"/>
  <c r="Z32" i="5" s="1"/>
  <c r="AA32" i="5" s="1"/>
  <c r="N58" i="5"/>
  <c r="N49" i="5"/>
  <c r="N31" i="5"/>
  <c r="N130" i="5"/>
  <c r="AR4" i="3"/>
  <c r="Z5" i="5" s="1"/>
  <c r="AA5" i="5" s="1"/>
  <c r="AI30" i="5"/>
  <c r="AN30" i="5" s="1"/>
  <c r="AR113" i="3"/>
  <c r="Z137" i="5" s="1"/>
  <c r="AA137" i="5" s="1"/>
  <c r="AR126" i="3"/>
  <c r="Z38" i="5" s="1"/>
  <c r="AA38" i="5" s="1"/>
  <c r="N105" i="5"/>
  <c r="AR133" i="3"/>
  <c r="Z45" i="5" s="1"/>
  <c r="AA45" i="5" s="1"/>
  <c r="N89" i="5"/>
  <c r="AR128" i="3"/>
  <c r="Z40" i="5" s="1"/>
  <c r="AA40" i="5" s="1"/>
  <c r="AR103" i="3"/>
  <c r="Z127" i="5" s="1"/>
  <c r="AA127" i="5" s="1"/>
  <c r="AR29" i="3"/>
  <c r="Z53" i="5" s="1"/>
  <c r="AA53" i="5" s="1"/>
  <c r="AI47" i="5"/>
  <c r="AN47" i="5" s="1"/>
  <c r="AI14" i="5"/>
  <c r="N81" i="5"/>
  <c r="AL81" i="5" s="1"/>
  <c r="N16" i="5"/>
  <c r="AL16" i="5" s="1"/>
  <c r="N72" i="5"/>
  <c r="AI63" i="5"/>
  <c r="AN63" i="5" s="1"/>
  <c r="AR14" i="3"/>
  <c r="Z15" i="5" s="1"/>
  <c r="AA15" i="5" s="1"/>
  <c r="N23" i="5"/>
  <c r="AL23" i="5" s="1"/>
  <c r="AR121" i="3"/>
  <c r="Z33" i="5" s="1"/>
  <c r="AA33" i="5" s="1"/>
  <c r="AI22" i="5"/>
  <c r="AR11" i="3"/>
  <c r="Z12" i="5" s="1"/>
  <c r="AA12" i="5" s="1"/>
  <c r="AI95" i="5"/>
  <c r="N21" i="5"/>
  <c r="N40" i="5"/>
  <c r="AI94" i="5"/>
  <c r="N60" i="5"/>
  <c r="AL60" i="5" s="1"/>
  <c r="Y79" i="5"/>
  <c r="AR84" i="3"/>
  <c r="Z108" i="5" s="1"/>
  <c r="AA108" i="5" s="1"/>
  <c r="AR90" i="3"/>
  <c r="Z114" i="5" s="1"/>
  <c r="AA114" i="5" s="1"/>
  <c r="N27" i="5"/>
  <c r="AR79" i="3"/>
  <c r="Z103" i="5" s="1"/>
  <c r="AA103" i="5" s="1"/>
  <c r="N10" i="5"/>
  <c r="N95" i="5"/>
  <c r="AI65" i="5"/>
  <c r="AN65" i="5" s="1"/>
  <c r="AI66" i="5"/>
  <c r="AI37" i="5"/>
  <c r="AI69" i="5"/>
  <c r="AR89" i="3"/>
  <c r="Z113" i="5" s="1"/>
  <c r="AA113" i="5" s="1"/>
  <c r="AR100" i="3"/>
  <c r="Z124" i="5" s="1"/>
  <c r="AA124" i="5" s="1"/>
  <c r="AR72" i="3"/>
  <c r="Z96" i="5" s="1"/>
  <c r="AA96" i="5" s="1"/>
  <c r="AR123" i="3"/>
  <c r="Z35" i="5" s="1"/>
  <c r="AA35" i="5" s="1"/>
  <c r="N103" i="5"/>
  <c r="AL103" i="5" s="1"/>
  <c r="N18" i="5"/>
  <c r="AL18" i="5" s="1"/>
  <c r="AR47" i="3"/>
  <c r="Z71" i="5" s="1"/>
  <c r="AA71" i="5" s="1"/>
  <c r="AR127" i="3"/>
  <c r="Z39" i="5" s="1"/>
  <c r="AA39" i="5" s="1"/>
  <c r="N134" i="5"/>
  <c r="AL134" i="5" s="1"/>
  <c r="AR31" i="3"/>
  <c r="Z55" i="5" s="1"/>
  <c r="AA55" i="5" s="1"/>
  <c r="N35" i="5"/>
  <c r="N4" i="5"/>
  <c r="N43" i="5"/>
  <c r="AL43" i="5" s="1"/>
  <c r="AR57" i="3"/>
  <c r="Z81" i="5" s="1"/>
  <c r="AA81" i="5" s="1"/>
  <c r="AI11" i="5"/>
  <c r="N46" i="5"/>
  <c r="AL46" i="5" s="1"/>
  <c r="AI4" i="5"/>
  <c r="AI83" i="5"/>
  <c r="AN83" i="5" s="1"/>
  <c r="N107" i="5"/>
  <c r="AL107" i="5" s="1"/>
  <c r="N116" i="5"/>
  <c r="N28" i="5"/>
  <c r="AL28" i="5" s="1"/>
  <c r="AI81" i="5"/>
  <c r="AI19" i="5"/>
  <c r="AI33" i="5"/>
  <c r="AI76" i="5"/>
  <c r="AR107" i="3"/>
  <c r="Z131" i="5" s="1"/>
  <c r="AA131" i="5" s="1"/>
  <c r="N65" i="5"/>
  <c r="N62" i="5"/>
  <c r="AR58" i="3"/>
  <c r="Z82" i="5" s="1"/>
  <c r="AA82" i="5" s="1"/>
  <c r="N78" i="5"/>
  <c r="AR17" i="3"/>
  <c r="Z18" i="5" s="1"/>
  <c r="AA18" i="5" s="1"/>
  <c r="N50" i="5"/>
  <c r="AL50" i="5" s="1"/>
  <c r="N131" i="5"/>
  <c r="AI129" i="5"/>
  <c r="AR24" i="3"/>
  <c r="Z25" i="5" s="1"/>
  <c r="AA25" i="5" s="1"/>
  <c r="N53" i="5"/>
  <c r="AR64" i="3"/>
  <c r="Z88" i="5" s="1"/>
  <c r="AA88" i="5" s="1"/>
  <c r="AI84" i="5"/>
  <c r="AR3" i="3"/>
  <c r="Z4" i="5" s="1"/>
  <c r="AA4" i="5" s="1"/>
  <c r="AI126" i="5"/>
  <c r="AI99" i="5"/>
  <c r="N101" i="5"/>
  <c r="AL101" i="5" s="1"/>
  <c r="AR19" i="3"/>
  <c r="Z20" i="5" s="1"/>
  <c r="AA20" i="5" s="1"/>
  <c r="AR136" i="3"/>
  <c r="Z48" i="5" s="1"/>
  <c r="AA48" i="5" s="1"/>
  <c r="AR44" i="3"/>
  <c r="Z68" i="5" s="1"/>
  <c r="AA68" i="5" s="1"/>
  <c r="AR96" i="3"/>
  <c r="Z120" i="5" s="1"/>
  <c r="AA120" i="5" s="1"/>
  <c r="AI45" i="5"/>
  <c r="AI97" i="5"/>
  <c r="AI82" i="5"/>
  <c r="AR106" i="3"/>
  <c r="Z130" i="5" s="1"/>
  <c r="AA130" i="5" s="1"/>
  <c r="AR50" i="3"/>
  <c r="Z74" i="5" s="1"/>
  <c r="AA74" i="5" s="1"/>
  <c r="AA83" i="5"/>
  <c r="N52" i="5"/>
  <c r="AI29" i="5"/>
  <c r="N17" i="5"/>
  <c r="N66" i="5"/>
  <c r="AR54" i="3"/>
  <c r="Z78" i="5" s="1"/>
  <c r="AA78" i="5" s="1"/>
  <c r="N138" i="5"/>
  <c r="AL138" i="5" s="1"/>
  <c r="AI138" i="5"/>
  <c r="AI113" i="5"/>
  <c r="AA19" i="5"/>
  <c r="AI134" i="5"/>
  <c r="N74" i="5"/>
  <c r="N110" i="5"/>
  <c r="AR81" i="3"/>
  <c r="Z105" i="5" s="1"/>
  <c r="AA105" i="5" s="1"/>
  <c r="AI118" i="5"/>
  <c r="N109" i="5"/>
  <c r="N98" i="5"/>
  <c r="AI77" i="5"/>
  <c r="AN77" i="5" s="1"/>
  <c r="AI86" i="5"/>
  <c r="AA79" i="5"/>
  <c r="AR15" i="3"/>
  <c r="Z16" i="5" s="1"/>
  <c r="AA16" i="5" s="1"/>
  <c r="AI75" i="5"/>
  <c r="N63" i="5"/>
  <c r="AL63" i="5" s="1"/>
  <c r="N135" i="5"/>
  <c r="AL135" i="5" s="1"/>
  <c r="AI122" i="5"/>
  <c r="AI53" i="5"/>
  <c r="AN53" i="5" s="1"/>
  <c r="AR10" i="3"/>
  <c r="Z11" i="5" s="1"/>
  <c r="AA11" i="5" s="1"/>
  <c r="AM11" i="5" s="1"/>
  <c r="Y11" i="5"/>
  <c r="N75" i="5"/>
  <c r="AL75" i="5" s="1"/>
  <c r="AR5" i="3"/>
  <c r="Z6" i="5" s="1"/>
  <c r="AA6" i="5" s="1"/>
  <c r="AM6" i="5" s="1"/>
  <c r="Y111" i="5"/>
  <c r="AR87" i="3"/>
  <c r="Z111" i="5" s="1"/>
  <c r="AA111" i="5" s="1"/>
  <c r="AR117" i="3"/>
  <c r="Z29" i="5" s="1"/>
  <c r="AA29" i="5" s="1"/>
  <c r="AI23" i="5"/>
  <c r="AR131" i="3"/>
  <c r="Z43" i="5" s="1"/>
  <c r="AA43" i="5" s="1"/>
  <c r="AI8" i="5"/>
  <c r="N133" i="5"/>
  <c r="Y138" i="5"/>
  <c r="AR91" i="3"/>
  <c r="Z115" i="5" s="1"/>
  <c r="AA115" i="5" s="1"/>
  <c r="AM115" i="5" s="1"/>
  <c r="N12" i="5"/>
  <c r="AL12" i="5" s="1"/>
  <c r="AI43" i="5"/>
  <c r="AN43" i="5" s="1"/>
  <c r="AR49" i="3"/>
  <c r="Z73" i="5" s="1"/>
  <c r="AA73" i="5" s="1"/>
  <c r="Y99" i="5"/>
  <c r="AR75" i="3"/>
  <c r="Z99" i="5" s="1"/>
  <c r="AA99" i="5" s="1"/>
  <c r="Y85" i="5"/>
  <c r="AR61" i="3"/>
  <c r="Z85" i="5" s="1"/>
  <c r="AA85" i="5" s="1"/>
  <c r="AR110" i="3"/>
  <c r="Z134" i="5" s="1"/>
  <c r="AA134" i="5" s="1"/>
  <c r="AI72" i="5"/>
  <c r="AR80" i="3"/>
  <c r="Z104" i="5" s="1"/>
  <c r="AA104" i="5" s="1"/>
  <c r="AR39" i="3"/>
  <c r="Z63" i="5" s="1"/>
  <c r="AA63" i="5" s="1"/>
  <c r="AR8" i="3"/>
  <c r="Z9" i="5" s="1"/>
  <c r="AA9" i="5" s="1"/>
  <c r="Y77" i="5"/>
  <c r="AR53" i="3"/>
  <c r="Z77" i="5" s="1"/>
  <c r="AA77" i="5" s="1"/>
  <c r="AI116" i="5"/>
  <c r="AR35" i="3"/>
  <c r="Z59" i="5" s="1"/>
  <c r="AA59" i="5" s="1"/>
  <c r="AM59" i="5" s="1"/>
  <c r="AI131" i="5"/>
  <c r="AR16" i="3"/>
  <c r="Z17" i="5" s="1"/>
  <c r="AA17" i="5" s="1"/>
  <c r="AM17" i="5" s="1"/>
  <c r="AR94" i="3"/>
  <c r="Z118" i="5" s="1"/>
  <c r="AA118" i="5" s="1"/>
  <c r="AI27" i="5"/>
  <c r="AN27" i="5" s="1"/>
  <c r="AI5" i="5"/>
  <c r="Y8" i="5"/>
  <c r="AR115" i="3"/>
  <c r="Z27" i="5" s="1"/>
  <c r="AA27" i="5" s="1"/>
  <c r="AR93" i="3"/>
  <c r="Z117" i="5" s="1"/>
  <c r="AA117" i="5" s="1"/>
  <c r="AM117" i="5" s="1"/>
  <c r="AI121" i="5"/>
  <c r="AR77" i="3"/>
  <c r="Z101" i="5" s="1"/>
  <c r="AA101" i="5" s="1"/>
  <c r="N47" i="5"/>
  <c r="AL47" i="5" s="1"/>
  <c r="AI52" i="5"/>
  <c r="Y50" i="5"/>
  <c r="AR26" i="3"/>
  <c r="Z50" i="5" s="1"/>
  <c r="AA50" i="5" s="1"/>
  <c r="AA13" i="5"/>
  <c r="AR108" i="3"/>
  <c r="Z132" i="5" s="1"/>
  <c r="AA132" i="5" s="1"/>
  <c r="AM132" i="5" s="1"/>
  <c r="AR83" i="3"/>
  <c r="Z107" i="5" s="1"/>
  <c r="AA107" i="5" s="1"/>
  <c r="N120" i="5"/>
  <c r="Y37" i="5"/>
  <c r="AR125" i="3"/>
  <c r="Z37" i="5" s="1"/>
  <c r="AA37" i="5" s="1"/>
  <c r="AM37" i="5" s="1"/>
  <c r="AI115" i="5"/>
  <c r="AI123" i="5"/>
  <c r="AR33" i="3"/>
  <c r="Z57" i="5" s="1"/>
  <c r="AA57" i="5" s="1"/>
  <c r="N121" i="5"/>
  <c r="AL121" i="5" s="1"/>
  <c r="N56" i="5"/>
  <c r="AL56" i="5" s="1"/>
  <c r="AI133" i="5"/>
  <c r="AN133" i="5" s="1"/>
  <c r="AR60" i="3"/>
  <c r="Z84" i="5" s="1"/>
  <c r="AA84" i="5" s="1"/>
  <c r="AR9" i="3"/>
  <c r="Z10" i="5" s="1"/>
  <c r="AA10" i="5" s="1"/>
  <c r="AM10" i="5" s="1"/>
  <c r="N85" i="5"/>
  <c r="AL85" i="5" s="1"/>
  <c r="N79" i="5"/>
  <c r="AL79" i="5" s="1"/>
  <c r="Y93" i="5"/>
  <c r="AR69" i="3"/>
  <c r="Z93" i="5" s="1"/>
  <c r="AA93" i="5" s="1"/>
  <c r="AM93" i="5" s="1"/>
  <c r="N30" i="5"/>
  <c r="AL30" i="5" s="1"/>
  <c r="Y80" i="5"/>
  <c r="AR56" i="3"/>
  <c r="Z80" i="5" s="1"/>
  <c r="AA80" i="5" s="1"/>
  <c r="S91" i="5"/>
  <c r="AR67" i="3"/>
  <c r="Z91" i="5" s="1"/>
  <c r="AA91" i="5" s="1"/>
  <c r="AI78" i="5"/>
  <c r="AI89" i="5"/>
  <c r="AI35" i="5"/>
  <c r="AN35" i="5" s="1"/>
  <c r="AI100" i="5"/>
  <c r="AI114" i="5"/>
  <c r="AN114" i="5" s="1"/>
  <c r="AR130" i="3"/>
  <c r="Z42" i="5" s="1"/>
  <c r="AA42" i="5" s="1"/>
  <c r="AR38" i="3"/>
  <c r="Z62" i="5" s="1"/>
  <c r="AA62" i="5" s="1"/>
  <c r="AI55" i="5"/>
  <c r="AR118" i="3"/>
  <c r="Z30" i="5" s="1"/>
  <c r="AA30" i="5" s="1"/>
  <c r="AI49" i="5"/>
  <c r="AN49" i="5" s="1"/>
  <c r="AI41" i="5"/>
  <c r="AN41" i="5" s="1"/>
  <c r="AI74" i="5"/>
  <c r="AN74" i="5" s="1"/>
  <c r="N100" i="5"/>
  <c r="AR23" i="3"/>
  <c r="Z24" i="5" s="1"/>
  <c r="AA24" i="5" s="1"/>
  <c r="AM24" i="5" s="1"/>
  <c r="Y54" i="5"/>
  <c r="AR30" i="3"/>
  <c r="Z54" i="5" s="1"/>
  <c r="AA54" i="5" s="1"/>
  <c r="Y56" i="5"/>
  <c r="AR32" i="3"/>
  <c r="Z56" i="5" s="1"/>
  <c r="AA56" i="5" s="1"/>
  <c r="AR132" i="3"/>
  <c r="Z44" i="5" s="1"/>
  <c r="AA44" i="5" s="1"/>
  <c r="AM44" i="5" s="1"/>
  <c r="S49" i="5"/>
  <c r="AR137" i="3"/>
  <c r="Z49" i="5" s="1"/>
  <c r="AA49" i="5" s="1"/>
  <c r="AI87" i="5"/>
  <c r="AN87" i="5" s="1"/>
  <c r="AI80" i="5"/>
  <c r="AN80" i="5" s="1"/>
  <c r="AR112" i="3"/>
  <c r="Z136" i="5" s="1"/>
  <c r="AA136" i="5" s="1"/>
  <c r="AI18" i="5"/>
  <c r="N125" i="5"/>
  <c r="AL125" i="5" s="1"/>
  <c r="AI130" i="5"/>
  <c r="AN130" i="5" s="1"/>
  <c r="AR88" i="3"/>
  <c r="Z112" i="5" s="1"/>
  <c r="AA112" i="5" s="1"/>
  <c r="Y127" i="5"/>
  <c r="AI119" i="5"/>
  <c r="AI68" i="5"/>
  <c r="AN68" i="5" s="1"/>
  <c r="Y87" i="5"/>
  <c r="AR63" i="3"/>
  <c r="Z87" i="5" s="1"/>
  <c r="AA87" i="5" s="1"/>
  <c r="Y97" i="5"/>
  <c r="AR73" i="3"/>
  <c r="Z97" i="5" s="1"/>
  <c r="AA97" i="5" s="1"/>
  <c r="AM97" i="5" s="1"/>
  <c r="AR104" i="3"/>
  <c r="Z128" i="5" s="1"/>
  <c r="AA128" i="5" s="1"/>
  <c r="AR36" i="3"/>
  <c r="Z60" i="5" s="1"/>
  <c r="AA60" i="5" s="1"/>
  <c r="Y75" i="5"/>
  <c r="AR51" i="3"/>
  <c r="Z75" i="5" s="1"/>
  <c r="AA75" i="5" s="1"/>
  <c r="AM75" i="5" s="1"/>
  <c r="AI59" i="5"/>
  <c r="Y66" i="5"/>
  <c r="AR42" i="3"/>
  <c r="Z66" i="5" s="1"/>
  <c r="AA66" i="5" s="1"/>
  <c r="S86" i="5"/>
  <c r="AR62" i="3"/>
  <c r="Z86" i="5" s="1"/>
  <c r="AA86" i="5" s="1"/>
  <c r="AM86" i="5" s="1"/>
  <c r="AI101" i="5"/>
  <c r="AI98" i="5"/>
  <c r="AN98" i="5" s="1"/>
  <c r="S72" i="5"/>
  <c r="AR48" i="3"/>
  <c r="Z72" i="5" s="1"/>
  <c r="AA72" i="5" s="1"/>
  <c r="AI10" i="5"/>
  <c r="AI120" i="5"/>
  <c r="AN120" i="5" s="1"/>
  <c r="AI38" i="5"/>
  <c r="Y65" i="5"/>
  <c r="AR41" i="3"/>
  <c r="Z65" i="5" s="1"/>
  <c r="AA65" i="5" s="1"/>
  <c r="AI102" i="5"/>
  <c r="AI88" i="5"/>
  <c r="AN88" i="5" s="1"/>
  <c r="AI73" i="5"/>
  <c r="AI111" i="5"/>
  <c r="AI125" i="5"/>
  <c r="Y89" i="5"/>
  <c r="AR65" i="3"/>
  <c r="Z89" i="5" s="1"/>
  <c r="AA89" i="5" s="1"/>
  <c r="AI132" i="5"/>
  <c r="AI26" i="5"/>
  <c r="AI136" i="5"/>
  <c r="AN136" i="5" s="1"/>
  <c r="Y121" i="5"/>
  <c r="AR97" i="3"/>
  <c r="Z121" i="5" s="1"/>
  <c r="AA121" i="5" s="1"/>
  <c r="AI28" i="5"/>
  <c r="Y94" i="5"/>
  <c r="AR70" i="3"/>
  <c r="Z94" i="5" s="1"/>
  <c r="AA94" i="5" s="1"/>
  <c r="Y100" i="5"/>
  <c r="AR76" i="3"/>
  <c r="Z100" i="5" s="1"/>
  <c r="AA100" i="5" s="1"/>
  <c r="Y110" i="5"/>
  <c r="AR86" i="3"/>
  <c r="Z110" i="5" s="1"/>
  <c r="AA110" i="5" s="1"/>
  <c r="Y122" i="5"/>
  <c r="AR98" i="3"/>
  <c r="Z122" i="5" s="1"/>
  <c r="AA122" i="5" s="1"/>
  <c r="Y119" i="5"/>
  <c r="AR95" i="3"/>
  <c r="Z119" i="5" s="1"/>
  <c r="AA119" i="5" s="1"/>
  <c r="Y126" i="5"/>
  <c r="AR102" i="3"/>
  <c r="Z126" i="5" s="1"/>
  <c r="AA126" i="5" s="1"/>
  <c r="AR82" i="3"/>
  <c r="Z106" i="5" s="1"/>
  <c r="AA106" i="5" s="1"/>
  <c r="S116" i="5"/>
  <c r="AR92" i="3"/>
  <c r="Z116" i="5" s="1"/>
  <c r="AA116" i="5" s="1"/>
  <c r="S90" i="5"/>
  <c r="AR66" i="3"/>
  <c r="Z90" i="5" s="1"/>
  <c r="AA90" i="5" s="1"/>
  <c r="AN45" i="5" l="1"/>
  <c r="AN11" i="5"/>
  <c r="AM9" i="5"/>
  <c r="AN86" i="5"/>
  <c r="AM42" i="5"/>
  <c r="AM118" i="5"/>
  <c r="AM19" i="5"/>
  <c r="AN112" i="5"/>
  <c r="AL62" i="5"/>
  <c r="AN100" i="5"/>
  <c r="AL130" i="5"/>
  <c r="AN92" i="5"/>
  <c r="AM134" i="5"/>
  <c r="AN129" i="5"/>
  <c r="AN51" i="5"/>
  <c r="AL51" i="5"/>
  <c r="AL122" i="5"/>
  <c r="AM105" i="5"/>
  <c r="AN4" i="5"/>
  <c r="AM66" i="5"/>
  <c r="AM57" i="5"/>
  <c r="AN18" i="5"/>
  <c r="AN123" i="5"/>
  <c r="AM77" i="5"/>
  <c r="AL110" i="5"/>
  <c r="AL66" i="5"/>
  <c r="AN97" i="5"/>
  <c r="AN126" i="5"/>
  <c r="AM39" i="5"/>
  <c r="AN69" i="5"/>
  <c r="AM12" i="5"/>
  <c r="AN17" i="5"/>
  <c r="AN28" i="5"/>
  <c r="AN59" i="5"/>
  <c r="AM136" i="5"/>
  <c r="AM54" i="5"/>
  <c r="AN20" i="5"/>
  <c r="AN115" i="5"/>
  <c r="AN5" i="5"/>
  <c r="AN8" i="5"/>
  <c r="AM18" i="5"/>
  <c r="AM108" i="5"/>
  <c r="AN14" i="5"/>
  <c r="AN106" i="5"/>
  <c r="AN134" i="5"/>
  <c r="AN29" i="5"/>
  <c r="AL20" i="5"/>
  <c r="AM88" i="5"/>
  <c r="AM65" i="5"/>
  <c r="AN101" i="5"/>
  <c r="AM60" i="5"/>
  <c r="AL100" i="5"/>
  <c r="AL120" i="5"/>
  <c r="AM29" i="5"/>
  <c r="AM83" i="5"/>
  <c r="AL53" i="5"/>
  <c r="AL116" i="5"/>
  <c r="AN94" i="5"/>
  <c r="AM127" i="5"/>
  <c r="AM5" i="5"/>
  <c r="AL111" i="5"/>
  <c r="AN93" i="5"/>
  <c r="AM98" i="5"/>
  <c r="AL112" i="5"/>
  <c r="AL61" i="5"/>
  <c r="AL11" i="5"/>
  <c r="AL117" i="5"/>
  <c r="AL129" i="5"/>
  <c r="AM128" i="5"/>
  <c r="AM107" i="5"/>
  <c r="AN131" i="5"/>
  <c r="AN72" i="5"/>
  <c r="AM111" i="5"/>
  <c r="AL109" i="5"/>
  <c r="AN138" i="5"/>
  <c r="AM74" i="5"/>
  <c r="AM25" i="5"/>
  <c r="AL65" i="5"/>
  <c r="AL10" i="5"/>
  <c r="AL40" i="5"/>
  <c r="AM40" i="5"/>
  <c r="AL93" i="5"/>
  <c r="AL80" i="5"/>
  <c r="AL137" i="5"/>
  <c r="AM103" i="5"/>
  <c r="AN89" i="5"/>
  <c r="AN82" i="5"/>
  <c r="AM91" i="5"/>
  <c r="AM79" i="5"/>
  <c r="AM4" i="5"/>
  <c r="AN19" i="5"/>
  <c r="AN37" i="5"/>
  <c r="AN109" i="5"/>
  <c r="AL6" i="5"/>
  <c r="AL13" i="5"/>
  <c r="AL86" i="5"/>
  <c r="AL42" i="5"/>
  <c r="AN39" i="5"/>
  <c r="AN52" i="5"/>
  <c r="AM48" i="5"/>
  <c r="AM35" i="5"/>
  <c r="AL95" i="5"/>
  <c r="AL69" i="5"/>
  <c r="AN107" i="5"/>
  <c r="AL5" i="5"/>
  <c r="AL102" i="5"/>
  <c r="AN121" i="5"/>
  <c r="AM96" i="5"/>
  <c r="AL25" i="5"/>
  <c r="AL118" i="5"/>
  <c r="AL96" i="5"/>
  <c r="AL45" i="5"/>
  <c r="AM31" i="5"/>
  <c r="AN95" i="5"/>
  <c r="AN33" i="5"/>
  <c r="AL105" i="5"/>
  <c r="AM52" i="5"/>
  <c r="AL54" i="5"/>
  <c r="AM102" i="5"/>
  <c r="AN9" i="5"/>
  <c r="AN15" i="5"/>
  <c r="AM62" i="5"/>
  <c r="AL74" i="5"/>
  <c r="AN119" i="5"/>
  <c r="AM84" i="5"/>
  <c r="AM63" i="5"/>
  <c r="AM73" i="5"/>
  <c r="AN23" i="5"/>
  <c r="AM120" i="5"/>
  <c r="AN84" i="5"/>
  <c r="AL78" i="5"/>
  <c r="AN81" i="5"/>
  <c r="AM81" i="5"/>
  <c r="AN66" i="5"/>
  <c r="AM33" i="5"/>
  <c r="AM69" i="5"/>
  <c r="AM28" i="5"/>
  <c r="AM34" i="5"/>
  <c r="AN13" i="5"/>
  <c r="AN48" i="5"/>
  <c r="AL97" i="5"/>
  <c r="AL68" i="5"/>
  <c r="AL39" i="5"/>
  <c r="AM58" i="5"/>
  <c r="AL55" i="5"/>
  <c r="AN12" i="5"/>
  <c r="AL19" i="5"/>
  <c r="AL91" i="5"/>
  <c r="AN110" i="5"/>
  <c r="AN24" i="5"/>
  <c r="AL108" i="5"/>
  <c r="AL83" i="5"/>
  <c r="AN91" i="5"/>
  <c r="AL64" i="5"/>
  <c r="AN117" i="5"/>
  <c r="AM101" i="5"/>
  <c r="AM104" i="5"/>
  <c r="AN122" i="5"/>
  <c r="AL52" i="5"/>
  <c r="AM68" i="5"/>
  <c r="AM82" i="5"/>
  <c r="AM53" i="5"/>
  <c r="AL113" i="5"/>
  <c r="AL90" i="5"/>
  <c r="AL70" i="5"/>
  <c r="AM46" i="5"/>
  <c r="AN96" i="5"/>
  <c r="AN6" i="5"/>
  <c r="AL84" i="5"/>
  <c r="AN105" i="5"/>
  <c r="AL77" i="5"/>
  <c r="AN21" i="5"/>
  <c r="AN40" i="5"/>
  <c r="AL9" i="5"/>
  <c r="AN104" i="5"/>
  <c r="AL104" i="5"/>
  <c r="AL33" i="5"/>
  <c r="AL87" i="5"/>
  <c r="AM14" i="5"/>
  <c r="AN56" i="5"/>
  <c r="AL29" i="5"/>
  <c r="AL26" i="5"/>
  <c r="AL98" i="5"/>
  <c r="AN113" i="5"/>
  <c r="AL4" i="5"/>
  <c r="AM15" i="5"/>
  <c r="AM41" i="5"/>
  <c r="AM8" i="5"/>
  <c r="AM125" i="5"/>
  <c r="AL82" i="5"/>
  <c r="AN71" i="5"/>
  <c r="AM23" i="5"/>
  <c r="AN61" i="5"/>
  <c r="AL15" i="5"/>
  <c r="AL38" i="5"/>
  <c r="AL124" i="5"/>
  <c r="AN67" i="5"/>
  <c r="AL32" i="5"/>
  <c r="AN54" i="5"/>
  <c r="AL48" i="5"/>
  <c r="AN44" i="5"/>
  <c r="AL136" i="5"/>
  <c r="AN7" i="5"/>
  <c r="AL22" i="5"/>
  <c r="AN34" i="5"/>
  <c r="AL41" i="5"/>
  <c r="AL8" i="5"/>
  <c r="AM56" i="5"/>
  <c r="AN116" i="5"/>
  <c r="AM85" i="5"/>
  <c r="AN75" i="5"/>
  <c r="AN118" i="5"/>
  <c r="AM130" i="5"/>
  <c r="AM55" i="5"/>
  <c r="AL21" i="5"/>
  <c r="AL72" i="5"/>
  <c r="AL89" i="5"/>
  <c r="AL31" i="5"/>
  <c r="AN32" i="5"/>
  <c r="AM22" i="5"/>
  <c r="AL59" i="5"/>
  <c r="AN103" i="5"/>
  <c r="AN58" i="5"/>
  <c r="AL92" i="5"/>
  <c r="AL119" i="5"/>
  <c r="AM76" i="5"/>
  <c r="AN128" i="5"/>
  <c r="AM109" i="5"/>
  <c r="AN90" i="5"/>
  <c r="AN70" i="5"/>
  <c r="AL76" i="5"/>
  <c r="AM47" i="5"/>
  <c r="AN46" i="5"/>
  <c r="AL44" i="5"/>
  <c r="AL7" i="5"/>
  <c r="AN135" i="5"/>
  <c r="AL36" i="5"/>
  <c r="AL35" i="5"/>
  <c r="AM30" i="5"/>
  <c r="AM50" i="5"/>
  <c r="AL133" i="5"/>
  <c r="AM16" i="5"/>
  <c r="AM78" i="5"/>
  <c r="AN99" i="5"/>
  <c r="AL131" i="5"/>
  <c r="AN76" i="5"/>
  <c r="AL27" i="5"/>
  <c r="AM45" i="5"/>
  <c r="AL49" i="5"/>
  <c r="AN79" i="5"/>
  <c r="AM129" i="5"/>
  <c r="AN50" i="5"/>
  <c r="AN108" i="5"/>
  <c r="AN137" i="5"/>
  <c r="AL88" i="5"/>
  <c r="AL106" i="5"/>
  <c r="AN127" i="5"/>
  <c r="AM64" i="5"/>
  <c r="AM7" i="5"/>
  <c r="AN124" i="5"/>
  <c r="AM51" i="5"/>
  <c r="AM26" i="5"/>
  <c r="AM21" i="5"/>
  <c r="AN25" i="5"/>
  <c r="AN60" i="5"/>
  <c r="AL132" i="5"/>
  <c r="AN85" i="5"/>
  <c r="AL34" i="5"/>
  <c r="AL123" i="5"/>
  <c r="AM114" i="5"/>
  <c r="AL58" i="5"/>
  <c r="AN57" i="5"/>
  <c r="AM67" i="5"/>
  <c r="AN36" i="5"/>
  <c r="AM123" i="5"/>
  <c r="AN16" i="5"/>
  <c r="AN42" i="5"/>
  <c r="AL57" i="5"/>
  <c r="AL24" i="5"/>
  <c r="AL14" i="5"/>
  <c r="AM70" i="5"/>
  <c r="AL128" i="5"/>
  <c r="AN31" i="5"/>
  <c r="AL114" i="5"/>
  <c r="AM43" i="5"/>
  <c r="AL17" i="5"/>
  <c r="AN22" i="5"/>
  <c r="AM38" i="5"/>
  <c r="AM32" i="5"/>
  <c r="AN62" i="5"/>
  <c r="AL126" i="5"/>
  <c r="AL71" i="5"/>
  <c r="AM61" i="5"/>
  <c r="AN64" i="5"/>
  <c r="AM135" i="5"/>
  <c r="AL73" i="5"/>
  <c r="AL37" i="5"/>
  <c r="AL94" i="5"/>
  <c r="AJ124" i="5"/>
  <c r="AK124" i="5" s="1"/>
  <c r="AJ61" i="5"/>
  <c r="AK61" i="5" s="1"/>
  <c r="AJ64" i="5"/>
  <c r="AK64" i="5" s="1"/>
  <c r="AJ14" i="5"/>
  <c r="AK14" i="5" s="1"/>
  <c r="AJ71" i="5"/>
  <c r="AK71" i="5" s="1"/>
  <c r="AJ7" i="5"/>
  <c r="AK7" i="5" s="1"/>
  <c r="AJ137" i="5"/>
  <c r="AK137" i="5" s="1"/>
  <c r="AJ57" i="5"/>
  <c r="AK57" i="5" s="1"/>
  <c r="AJ67" i="5"/>
  <c r="AK67" i="5" s="1"/>
  <c r="AJ58" i="5"/>
  <c r="AK58" i="5" s="1"/>
  <c r="AM36" i="5"/>
  <c r="AJ36" i="5"/>
  <c r="AK36" i="5" s="1"/>
  <c r="AM92" i="5"/>
  <c r="AJ92" i="5"/>
  <c r="AK92" i="5" s="1"/>
  <c r="AJ96" i="5"/>
  <c r="AK96" i="5" s="1"/>
  <c r="AJ127" i="5"/>
  <c r="AK127" i="5" s="1"/>
  <c r="AM124" i="5"/>
  <c r="AJ33" i="5"/>
  <c r="AK33" i="5" s="1"/>
  <c r="AJ34" i="5"/>
  <c r="AK34" i="5" s="1"/>
  <c r="AJ69" i="5"/>
  <c r="AK69" i="5" s="1"/>
  <c r="AJ5" i="5"/>
  <c r="AK5" i="5" s="1"/>
  <c r="AJ40" i="5"/>
  <c r="AK40" i="5" s="1"/>
  <c r="AJ39" i="5"/>
  <c r="AK39" i="5" s="1"/>
  <c r="AJ15" i="5"/>
  <c r="AK15" i="5" s="1"/>
  <c r="AJ6" i="5"/>
  <c r="AK6" i="5" s="1"/>
  <c r="AJ129" i="5"/>
  <c r="AK129" i="5" s="1"/>
  <c r="AJ46" i="5"/>
  <c r="AK46" i="5" s="1"/>
  <c r="AJ123" i="5"/>
  <c r="AK123" i="5" s="1"/>
  <c r="AJ60" i="5"/>
  <c r="AK60" i="5" s="1"/>
  <c r="AJ82" i="5"/>
  <c r="AK82" i="5" s="1"/>
  <c r="AJ132" i="5"/>
  <c r="AK132" i="5" s="1"/>
  <c r="AJ81" i="5"/>
  <c r="AK81" i="5" s="1"/>
  <c r="AJ138" i="5"/>
  <c r="AK138" i="5" s="1"/>
  <c r="AJ51" i="5"/>
  <c r="AK51" i="5" s="1"/>
  <c r="AJ55" i="5"/>
  <c r="AK55" i="5" s="1"/>
  <c r="AJ107" i="5"/>
  <c r="AK107" i="5" s="1"/>
  <c r="AJ70" i="5"/>
  <c r="AK70" i="5" s="1"/>
  <c r="AJ128" i="5"/>
  <c r="AK128" i="5" s="1"/>
  <c r="AJ83" i="5"/>
  <c r="AK83" i="5" s="1"/>
  <c r="AJ12" i="5"/>
  <c r="AK12" i="5" s="1"/>
  <c r="AJ117" i="5"/>
  <c r="AK117" i="5" s="1"/>
  <c r="AJ19" i="5"/>
  <c r="AK19" i="5" s="1"/>
  <c r="AJ104" i="5"/>
  <c r="AK104" i="5" s="1"/>
  <c r="AJ68" i="5"/>
  <c r="AK68" i="5" s="1"/>
  <c r="AJ79" i="5"/>
  <c r="AK79" i="5" s="1"/>
  <c r="AJ25" i="5"/>
  <c r="AK25" i="5" s="1"/>
  <c r="AJ109" i="5"/>
  <c r="AK109" i="5" s="1"/>
  <c r="AJ62" i="5"/>
  <c r="AK62" i="5" s="1"/>
  <c r="AJ45" i="5"/>
  <c r="AK45" i="5" s="1"/>
  <c r="AJ22" i="5"/>
  <c r="AK22" i="5" s="1"/>
  <c r="AM20" i="5"/>
  <c r="AJ20" i="5"/>
  <c r="AK20" i="5" s="1"/>
  <c r="AJ76" i="5"/>
  <c r="AK76" i="5" s="1"/>
  <c r="AJ53" i="5"/>
  <c r="AK53" i="5" s="1"/>
  <c r="AJ37" i="5"/>
  <c r="AK37" i="5" s="1"/>
  <c r="AJ77" i="5"/>
  <c r="AK77" i="5" s="1"/>
  <c r="AJ48" i="5"/>
  <c r="AK48" i="5" s="1"/>
  <c r="AJ134" i="5"/>
  <c r="AK134" i="5" s="1"/>
  <c r="AJ103" i="5"/>
  <c r="AK103" i="5" s="1"/>
  <c r="AJ32" i="5"/>
  <c r="AK32" i="5" s="1"/>
  <c r="AJ74" i="5"/>
  <c r="AK74" i="5" s="1"/>
  <c r="AJ114" i="5"/>
  <c r="AK114" i="5" s="1"/>
  <c r="AJ17" i="5"/>
  <c r="AK17" i="5" s="1"/>
  <c r="AM99" i="5"/>
  <c r="AJ99" i="5"/>
  <c r="AK99" i="5" s="1"/>
  <c r="AJ8" i="5"/>
  <c r="AK8" i="5" s="1"/>
  <c r="AJ4" i="5"/>
  <c r="AK4" i="5" s="1"/>
  <c r="AJ59" i="5"/>
  <c r="AK59" i="5" s="1"/>
  <c r="AM95" i="5"/>
  <c r="AJ95" i="5"/>
  <c r="AK95" i="5" s="1"/>
  <c r="AJ50" i="5"/>
  <c r="AK50" i="5" s="1"/>
  <c r="AJ63" i="5"/>
  <c r="AK63" i="5" s="1"/>
  <c r="AJ18" i="5"/>
  <c r="AK18" i="5" s="1"/>
  <c r="AM71" i="5"/>
  <c r="AJ16" i="5"/>
  <c r="AK16" i="5" s="1"/>
  <c r="AJ85" i="5"/>
  <c r="AK85" i="5" s="1"/>
  <c r="AJ54" i="5"/>
  <c r="AK54" i="5" s="1"/>
  <c r="AJ21" i="5"/>
  <c r="AK21" i="5" s="1"/>
  <c r="AJ11" i="5"/>
  <c r="AK11" i="5" s="1"/>
  <c r="AJ43" i="5"/>
  <c r="AK43" i="5" s="1"/>
  <c r="AJ98" i="5"/>
  <c r="AK98" i="5" s="1"/>
  <c r="AM138" i="5"/>
  <c r="AJ118" i="5"/>
  <c r="AK118" i="5" s="1"/>
  <c r="AJ93" i="5"/>
  <c r="AK93" i="5" s="1"/>
  <c r="AJ41" i="5"/>
  <c r="AK41" i="5" s="1"/>
  <c r="AJ42" i="5"/>
  <c r="AK42" i="5" s="1"/>
  <c r="AJ47" i="5"/>
  <c r="AK47" i="5" s="1"/>
  <c r="AJ52" i="5"/>
  <c r="AK52" i="5" s="1"/>
  <c r="AJ9" i="5"/>
  <c r="AK9" i="5" s="1"/>
  <c r="AJ115" i="5"/>
  <c r="AK115" i="5" s="1"/>
  <c r="AJ44" i="5"/>
  <c r="AK44" i="5" s="1"/>
  <c r="AJ91" i="5"/>
  <c r="AK91" i="5" s="1"/>
  <c r="AJ66" i="5"/>
  <c r="AK66" i="5" s="1"/>
  <c r="AM13" i="5"/>
  <c r="AJ13" i="5"/>
  <c r="AK13" i="5" s="1"/>
  <c r="AM133" i="5"/>
  <c r="AJ133" i="5"/>
  <c r="AK133" i="5" s="1"/>
  <c r="AN78" i="5"/>
  <c r="AJ78" i="5"/>
  <c r="AK78" i="5" s="1"/>
  <c r="AJ49" i="5"/>
  <c r="AK49" i="5" s="1"/>
  <c r="AM49" i="5"/>
  <c r="AJ30" i="5"/>
  <c r="AK30" i="5" s="1"/>
  <c r="AN55" i="5"/>
  <c r="AJ113" i="5"/>
  <c r="AK113" i="5" s="1"/>
  <c r="AM113" i="5"/>
  <c r="AJ35" i="5"/>
  <c r="AK35" i="5" s="1"/>
  <c r="AJ56" i="5"/>
  <c r="AK56" i="5" s="1"/>
  <c r="AJ29" i="5"/>
  <c r="AK29" i="5" s="1"/>
  <c r="AM27" i="5"/>
  <c r="AJ27" i="5"/>
  <c r="AK27" i="5" s="1"/>
  <c r="AJ23" i="5"/>
  <c r="AK23" i="5" s="1"/>
  <c r="AJ120" i="5"/>
  <c r="AK120" i="5" s="1"/>
  <c r="AJ84" i="5"/>
  <c r="AK84" i="5" s="1"/>
  <c r="AJ105" i="5"/>
  <c r="AK105" i="5" s="1"/>
  <c r="AJ24" i="5"/>
  <c r="AK24" i="5" s="1"/>
  <c r="AM80" i="5"/>
  <c r="AJ80" i="5"/>
  <c r="AK80" i="5" s="1"/>
  <c r="AM137" i="5"/>
  <c r="AN38" i="5"/>
  <c r="AJ38" i="5"/>
  <c r="AK38" i="5" s="1"/>
  <c r="AJ130" i="5"/>
  <c r="AK130" i="5" s="1"/>
  <c r="AJ88" i="5"/>
  <c r="AK88" i="5" s="1"/>
  <c r="AN10" i="5"/>
  <c r="AJ10" i="5"/>
  <c r="AK10" i="5" s="1"/>
  <c r="AN73" i="5"/>
  <c r="AJ73" i="5"/>
  <c r="AK73" i="5" s="1"/>
  <c r="AJ97" i="5"/>
  <c r="AK97" i="5" s="1"/>
  <c r="AM72" i="5"/>
  <c r="AJ72" i="5"/>
  <c r="AK72" i="5" s="1"/>
  <c r="AM87" i="5"/>
  <c r="AJ87" i="5"/>
  <c r="AK87" i="5" s="1"/>
  <c r="AJ101" i="5"/>
  <c r="AK101" i="5" s="1"/>
  <c r="AJ108" i="5"/>
  <c r="AK108" i="5" s="1"/>
  <c r="AJ75" i="5"/>
  <c r="AK75" i="5" s="1"/>
  <c r="AM131" i="5"/>
  <c r="AJ131" i="5"/>
  <c r="AK131" i="5" s="1"/>
  <c r="AJ135" i="5"/>
  <c r="AK135" i="5" s="1"/>
  <c r="AJ65" i="5"/>
  <c r="AK65" i="5" s="1"/>
  <c r="AN102" i="5"/>
  <c r="AJ102" i="5"/>
  <c r="AK102" i="5" s="1"/>
  <c r="AJ31" i="5"/>
  <c r="AK31" i="5" s="1"/>
  <c r="AJ136" i="5"/>
  <c r="AK136" i="5" s="1"/>
  <c r="AJ86" i="5"/>
  <c r="AK86" i="5" s="1"/>
  <c r="AN111" i="5"/>
  <c r="AJ111" i="5"/>
  <c r="AK111" i="5" s="1"/>
  <c r="AN132" i="5"/>
  <c r="AJ28" i="5"/>
  <c r="AK28" i="5" s="1"/>
  <c r="AM112" i="5"/>
  <c r="AJ112" i="5"/>
  <c r="AK112" i="5" s="1"/>
  <c r="AN26" i="5"/>
  <c r="AJ26" i="5"/>
  <c r="AK26" i="5" s="1"/>
  <c r="AM89" i="5"/>
  <c r="AJ89" i="5"/>
  <c r="AK89" i="5" s="1"/>
  <c r="AN125" i="5"/>
  <c r="AJ125" i="5"/>
  <c r="AK125" i="5" s="1"/>
  <c r="AM122" i="5"/>
  <c r="AJ122" i="5"/>
  <c r="AK122" i="5" s="1"/>
  <c r="AM119" i="5"/>
  <c r="AJ119" i="5"/>
  <c r="AK119" i="5" s="1"/>
  <c r="AM94" i="5"/>
  <c r="AJ94" i="5"/>
  <c r="AK94" i="5" s="1"/>
  <c r="AM110" i="5"/>
  <c r="AJ110" i="5"/>
  <c r="AK110" i="5" s="1"/>
  <c r="AM126" i="5"/>
  <c r="AJ126" i="5"/>
  <c r="AK126" i="5" s="1"/>
  <c r="AM106" i="5"/>
  <c r="AJ106" i="5"/>
  <c r="AK106" i="5" s="1"/>
  <c r="AJ100" i="5"/>
  <c r="AK100" i="5" s="1"/>
  <c r="AM100" i="5"/>
  <c r="AM121" i="5"/>
  <c r="AJ121" i="5"/>
  <c r="AK121" i="5" s="1"/>
  <c r="AM90" i="5"/>
  <c r="AJ90" i="5"/>
  <c r="AK90" i="5" s="1"/>
  <c r="AM116" i="5"/>
  <c r="AJ116" i="5"/>
  <c r="AK1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tc={8BCE2AB7-B7F6-48B6-B5A5-5FB0BE150D7A}</author>
    <author>tc={6C98FA99-E6E2-4C15-B953-5904DB05AC3F}</author>
    <author>tc={FDDE6A54-AFDC-4F4C-AD2B-8D123666AA92}</author>
    <author>tc={F044E7CD-20CC-488F-80D5-8323B9BAEFF4}</author>
    <author>tc={2E487DAA-DB24-43C8-A098-741A141CFC3C}</author>
    <author>tc={9AFD7CBC-D67F-4ED3-A5E7-C37B29C830AD}</author>
    <author>tc={0E40CB42-A3CB-49CE-9169-237B5F0B047F}</author>
    <author>tc={0B48C815-6E57-4C53-9F03-CEFA7FB6CCCD}</author>
    <author>tc={9D44660C-8198-4F58-8D66-1D85040AB833}</author>
    <author>Bassine Niang</author>
    <author>tc={F9998DBC-67DC-4879-913B-69F97AC9E720}</author>
    <author>tc={EBE75763-8490-4C98-BFCB-57BABEACD47F}</author>
    <author>tc={29C19555-19FB-4799-B69B-359485FAD17A}</author>
    <author>tc={9C6F3184-388C-4A1F-B98A-0B8502231AC7}</author>
    <author>tc={116F1CAB-04E8-4C02-8B06-6E955F48EFB2}</author>
    <author>tc={1519681F-C5D8-419F-8701-D1173051F661}</author>
    <author>IM ROWCA</author>
    <author>tc={5FE2C22A-E25D-4106-AD8B-AC9B61BC4DEB}</author>
    <author>tc={4DDAE90C-F412-4604-A33D-2AEA00250F33}</author>
    <author>tc={0782037B-313F-4D06-870D-B8F1C8DF38B0}</author>
  </authors>
  <commentList>
    <comment ref="L3" authorId="0" shapeId="0" xr:uid="{8BCE2AB7-B7F6-48B6-B5A5-5FB0BE150D7A}">
      <text>
        <t>[Threaded comment]
Your version of Excel allows you to read this threaded comment; however, any edits to it will get removed if the file is opened in a newer version of Excel. Learn more: https://go.microsoft.com/fwlink/?linkid=870924
Comment:
    From July 2023 to June 2024, all actors, filtered on event types and sub event types</t>
      </text>
    </comment>
    <comment ref="M3" authorId="1" shapeId="0" xr:uid="{6C98FA99-E6E2-4C15-B953-5904DB05AC3F}">
      <text>
        <t>[Threaded comment]
Your version of Excel allows you to read this threaded comment; however, any edits to it will get removed if the file is opened in a newer version of Excel. Learn more: https://go.microsoft.com/fwlink/?linkid=870924
Comment:
    Index from Global risk model 2023</t>
      </text>
    </comment>
    <comment ref="AL3" authorId="2" shapeId="0" xr:uid="{FDDE6A54-AFDC-4F4C-AD2B-8D123666AA92}">
      <text>
        <t>[Threaded comment]
Your version of Excel allows you to read this threaded comment; however, any edits to it will get removed if the file is opened in a newer version of Excel. Learn more: https://go.microsoft.com/fwlink/?linkid=870924
Comment:
    March Exercise - Projected situation Jun-August 2024</t>
      </text>
    </comment>
    <comment ref="AP3" authorId="3" shapeId="0" xr:uid="{F044E7CD-20CC-488F-80D5-8323B9BAEFF4}">
      <text>
        <t>[Threaded comment]
Your version of Excel allows you to read this threaded comment; however, any edits to it will get removed if the file is opened in a newer version of Excel. Learn more: https://go.microsoft.com/fwlink/?linkid=870924
Comment:
    2022 for Niger
Reply:
    2023 for Nigera</t>
      </text>
    </comment>
    <comment ref="AQ3" authorId="4" shapeId="0" xr:uid="{2E487DAA-DB24-43C8-A098-741A141CFC3C}">
      <text>
        <t>[Threaded comment]
Your version of Excel allows you to read this threaded comment; however, any edits to it will get removed if the file is opened in a newer version of Excel. Learn more: https://go.microsoft.com/fwlink/?linkid=870924
Comment:
    Niger 2012
Chad 2015</t>
      </text>
    </comment>
    <comment ref="AD5" authorId="5" shapeId="0" xr:uid="{9AFD7CBC-D67F-4ED3-A5E7-C37B29C830AD}">
      <text>
        <t>[Threaded comment]
Your version of Excel allows you to read this threaded comment; however, any edits to it will get removed if the file is opened in a newer version of Excel. Learn more: https://go.microsoft.com/fwlink/?linkid=870924
Comment:
    Total national / nb admin 1</t>
      </text>
    </comment>
    <comment ref="AM5" authorId="6" shapeId="0" xr:uid="{0E40CB42-A3CB-49CE-9169-237B5F0B047F}">
      <text>
        <t>[Threaded comment]
Your version of Excel allows you to read this threaded comment; however, any edits to it will get removed if the file is opened in a newer version of Excel. Learn more: https://go.microsoft.com/fwlink/?linkid=870924
Comment:
    Mars 2024</t>
      </text>
    </comment>
    <comment ref="Y27" authorId="7" shapeId="0" xr:uid="{0B48C815-6E57-4C53-9F03-CEFA7FB6CCCD}">
      <text>
        <t>[Threaded comment]
Your version of Excel allows you to read this threaded comment; however, any edits to it will get removed if the file is opened in a newer version of Excel. Learn more: https://go.microsoft.com/fwlink/?linkid=870924
Comment:
    National value</t>
      </text>
    </comment>
    <comment ref="H28" authorId="8" shapeId="0" xr:uid="{9D44660C-8198-4F58-8D66-1D85040AB833}">
      <text>
        <t>[Threaded comment]
Your version of Excel allows you to read this threaded comment; however, any edits to it will get removed if the file is opened in a newer version of Excel. Learn more: https://go.microsoft.com/fwlink/?linkid=870924
Comment:
    Greater Banjul Area assimilé à Brikama</t>
      </text>
    </comment>
    <comment ref="A29" authorId="9" shapeId="0" xr:uid="{00000000-0006-0000-0600-000005000000}">
      <text>
        <r>
          <rPr>
            <b/>
            <sz val="8"/>
            <color indexed="81"/>
            <rFont val="Tahoma"/>
            <family val="2"/>
          </rPr>
          <t>Bassine Niang:</t>
        </r>
        <r>
          <rPr>
            <sz val="8"/>
            <color indexed="81"/>
            <rFont val="Tahoma"/>
            <family val="2"/>
          </rPr>
          <t xml:space="preserve">
Upper River</t>
        </r>
      </text>
    </comment>
    <comment ref="A30" authorId="9" shapeId="0" xr:uid="{00000000-0006-0000-0600-000006000000}">
      <text>
        <r>
          <rPr>
            <b/>
            <sz val="8"/>
            <color indexed="81"/>
            <rFont val="Tahoma"/>
            <family val="2"/>
          </rPr>
          <t>Bassine Niang:</t>
        </r>
        <r>
          <rPr>
            <sz val="8"/>
            <color indexed="81"/>
            <rFont val="Tahoma"/>
            <family val="2"/>
          </rPr>
          <t xml:space="preserve">
West Coast
</t>
        </r>
      </text>
    </comment>
    <comment ref="A31" authorId="9" shapeId="0" xr:uid="{00000000-0006-0000-0600-000007000000}">
      <text>
        <r>
          <rPr>
            <b/>
            <sz val="8"/>
            <color indexed="81"/>
            <rFont val="Tahoma"/>
            <family val="2"/>
          </rPr>
          <t>Bassine Niang:</t>
        </r>
        <r>
          <rPr>
            <sz val="8"/>
            <color indexed="81"/>
            <rFont val="Tahoma"/>
            <family val="2"/>
          </rPr>
          <t xml:space="preserve">
Central River</t>
        </r>
      </text>
    </comment>
    <comment ref="A32" authorId="9" shapeId="0" xr:uid="{00000000-0006-0000-0600-000008000000}">
      <text>
        <r>
          <rPr>
            <b/>
            <sz val="8"/>
            <color indexed="81"/>
            <rFont val="Tahoma"/>
            <family val="2"/>
          </rPr>
          <t>Bassine Niang:</t>
        </r>
        <r>
          <rPr>
            <sz val="8"/>
            <color indexed="81"/>
            <rFont val="Tahoma"/>
            <family val="2"/>
          </rPr>
          <t xml:space="preserve">
Banjul</t>
        </r>
      </text>
    </comment>
    <comment ref="A33" authorId="9" shapeId="0" xr:uid="{00000000-0006-0000-0600-000009000000}">
      <text>
        <r>
          <rPr>
            <b/>
            <sz val="8"/>
            <color indexed="81"/>
            <rFont val="Tahoma"/>
            <family val="2"/>
          </rPr>
          <t>Bassine Niang:</t>
        </r>
        <r>
          <rPr>
            <sz val="8"/>
            <color indexed="81"/>
            <rFont val="Tahoma"/>
            <family val="2"/>
          </rPr>
          <t xml:space="preserve">
North Bank</t>
        </r>
      </text>
    </comment>
    <comment ref="A34" authorId="9" shapeId="0" xr:uid="{00000000-0006-0000-0600-00000A000000}">
      <text>
        <r>
          <rPr>
            <b/>
            <sz val="8"/>
            <color indexed="81"/>
            <rFont val="Tahoma"/>
            <family val="2"/>
          </rPr>
          <t>Bassine Niang:</t>
        </r>
        <r>
          <rPr>
            <sz val="8"/>
            <color indexed="81"/>
            <rFont val="Tahoma"/>
            <family val="2"/>
          </rPr>
          <t xml:space="preserve">
Central River</t>
        </r>
      </text>
    </comment>
    <comment ref="AP34" authorId="10" shapeId="0" xr:uid="{F9998DBC-67DC-4879-913B-69F97AC9E720}">
      <text>
        <t xml:space="preserve">[Threaded comment]
Your version of Excel allows you to read this threaded comment; however, any edits to it will get removed if the file is opened in a newer version of Excel. Learn more: https://go.microsoft.com/fwlink/?linkid=870924
Comment:
    Central River Janjabureh value affected to Central River Kuntaur </t>
      </text>
    </comment>
    <comment ref="A35" authorId="9" shapeId="0" xr:uid="{00000000-0006-0000-0600-00000B000000}">
      <text>
        <r>
          <rPr>
            <b/>
            <sz val="8"/>
            <color indexed="81"/>
            <rFont val="Tahoma"/>
            <family val="2"/>
          </rPr>
          <t>Bassine Niang:</t>
        </r>
        <r>
          <rPr>
            <sz val="8"/>
            <color indexed="81"/>
            <rFont val="Tahoma"/>
            <family val="2"/>
          </rPr>
          <t xml:space="preserve">
Lower River</t>
        </r>
      </text>
    </comment>
    <comment ref="L37" authorId="11" shapeId="0" xr:uid="{EBE75763-8490-4C98-BFCB-57BABEACD47F}">
      <text>
        <t>[Threaded comment]
Your version of Excel allows you to read this threaded comment; however, any edits to it will get removed if the file is opened in a newer version of Excel. Learn more: https://go.microsoft.com/fwlink/?linkid=870924
Comment:
    Gao 593
Menaka 184</t>
      </text>
    </comment>
    <comment ref="AB37" authorId="12" shapeId="0" xr:uid="{29C19555-19FB-4799-B69B-359485FAD17A}">
      <text>
        <t>[Threaded comment]
Your version of Excel allows you to read this threaded comment; however, any edits to it will get removed if the file is opened in a newer version of Excel. Learn more: https://go.microsoft.com/fwlink/?linkid=870924
Comment:
    Gao 0.28
Menaka 0.44</t>
      </text>
    </comment>
    <comment ref="AP37" authorId="13" shapeId="0" xr:uid="{9C6F3184-388C-4A1F-B98A-0B8502231AC7}">
      <text>
        <t>[Threaded comment]
Your version of Excel allows you to read this threaded comment; however, any edits to it will get removed if the file is opened in a newer version of Excel. Learn more: https://go.microsoft.com/fwlink/?linkid=870924
Comment:
    Max (gao,menaka)</t>
      </text>
    </comment>
    <comment ref="AP44" authorId="14" shapeId="0" xr:uid="{116F1CAB-04E8-4C02-8B06-6E955F48EFB2}">
      <text>
        <t>[Threaded comment]
Your version of Excel allows you to read this threaded comment; however, any edits to it will get removed if the file is opened in a newer version of Excel. Learn more: https://go.microsoft.com/fwlink/?linkid=870924
Comment:
    Max(tombouctou, taoudenit)</t>
      </text>
    </comment>
    <comment ref="P53" authorId="15" shapeId="0" xr:uid="{1519681F-C5D8-419F-8701-D1173051F661}">
      <text>
        <t>[Threaded comment]
Your version of Excel allows you to read this threaded comment; however, any edits to it will get removed if the file is opened in a newer version of Excel. Learn more: https://go.microsoft.com/fwlink/?linkid=870924
Comment:
    National value</t>
      </text>
    </comment>
    <comment ref="Z54" authorId="16" shapeId="0" xr:uid="{DA4B61F7-A7CE-4F6E-9D58-DDAF9899E14C}">
      <text>
        <r>
          <rPr>
            <b/>
            <sz val="9"/>
            <color indexed="81"/>
            <rFont val="Tahoma"/>
            <family val="2"/>
          </rPr>
          <t>IM ROWCA:</t>
        </r>
        <r>
          <rPr>
            <sz val="9"/>
            <color indexed="81"/>
            <rFont val="Tahoma"/>
            <family val="2"/>
          </rPr>
          <t xml:space="preserve">
Moyenne nationale</t>
        </r>
      </text>
    </comment>
    <comment ref="AP54" authorId="17" shapeId="0" xr:uid="{5FE2C22A-E25D-4106-AD8B-AC9B61BC4DEB}">
      <text>
        <t>[Threaded comment]
Your version of Excel allows you to read this threaded comment; however, any edits to it will get removed if the file is opened in a newer version of Excel. Learn more: https://go.microsoft.com/fwlink/?linkid=870924
Comment:
    Nouakchott Sud 7,2
Nouakchott  Nord 6,9
Nouakchott Ouest 7,77</t>
      </text>
    </comment>
    <comment ref="O111" authorId="18" shapeId="0" xr:uid="{4DDAE90C-F412-4604-A33D-2AEA00250F33}">
      <text>
        <t>[Threaded comment]
Your version of Excel allows you to read this threaded comment; however, any edits to it will get removed if the file is opened in a newer version of Excel. Learn more: https://go.microsoft.com/fwlink/?linkid=870924
Comment:
    Valeur nationale</t>
      </text>
    </comment>
    <comment ref="P137" authorId="19" shapeId="0" xr:uid="{0782037B-313F-4D06-870D-B8F1C8DF38B0}">
      <text>
        <t>[Threaded comment]
Your version of Excel allows you to read this threaded comment; however, any edits to it will get removed if the file is opened in a newer version of Excel. Learn more: https://go.microsoft.com/fwlink/?linkid=870924
Comment:
    Valeur nationale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6.11 - GFM Indicator List1" type="6" refreshedVersion="4" deleted="1" background="1" saveData="1">
    <textPr prompt="0" sourceFile="C:\Users\kevin.wyjad\Dropbox\ODEP - GFM\2012.06.11 - GFM Indicator List.txt" tab="0" comma="1">
      <textFields count="4">
        <textField/>
        <textField/>
        <textField/>
        <textField/>
      </textFields>
    </textPr>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<sst xmlns="http://schemas.openxmlformats.org/spreadsheetml/2006/main" count="3408" uniqueCount="796">
  <si>
    <t>Index for Risk Management (INFORM) - SAHEL</t>
  </si>
  <si>
    <r>
      <t xml:space="preserve">(release: 15 Aout </t>
    </r>
    <r>
      <rPr>
        <b/>
        <sz val="11"/>
        <color rgb="FF323232"/>
        <rFont val="Calibri"/>
        <family val="2"/>
        <scheme val="minor"/>
      </rPr>
      <t>2019 v 1.0.0</t>
    </r>
    <r>
      <rPr>
        <sz val="11"/>
        <color rgb="FF323232"/>
        <rFont val="Calibri"/>
        <family val="2"/>
        <scheme val="minor"/>
      </rPr>
      <t>)</t>
    </r>
  </si>
  <si>
    <t>(table of contents)</t>
  </si>
  <si>
    <t>CONCEPT AND METHODOLOGY</t>
  </si>
  <si>
    <t>The regional INFORM Sahel model was initiated by Emergency Response and Preparedness Group of regional Inter-Agency Standing Committee (IASC) and is managed by OCHA. The INFORM model is being used to support the Humanitarian Programme Cycle and coordinated preparedness actions. Partners hope to use the model to improve cooperation between humanitarian and development actors in managing risk and building resilience across the region.</t>
  </si>
  <si>
    <r>
      <rPr>
        <b/>
        <i/>
        <sz val="10"/>
        <color theme="1"/>
        <rFont val="Calibri"/>
        <family val="2"/>
        <scheme val="minor"/>
      </rPr>
      <t>Disclaimer</t>
    </r>
    <r>
      <rPr>
        <i/>
        <sz val="10"/>
        <color theme="1"/>
        <rFont val="Calibri"/>
        <family val="2"/>
        <scheme val="minor"/>
      </rPr>
      <t xml:space="preserve">
The depiction and use of geographic names and related data included in lists, tables on this spreadsheet are not warranted to be error free nor do they necessarily imply official endorsement or acceptance by the United Nations.</t>
    </r>
  </si>
  <si>
    <t xml:space="preserve">For further information: </t>
  </si>
  <si>
    <t>http://www.inform-index.org/sahel/</t>
  </si>
  <si>
    <t>Previous Releases:</t>
  </si>
  <si>
    <t>Table of Contents</t>
  </si>
  <si>
    <t>Sheets</t>
  </si>
  <si>
    <t>(home)</t>
  </si>
  <si>
    <t>Final table with the main dimensions</t>
  </si>
  <si>
    <t>INFORM SAHEL September 2023 (a-z)</t>
  </si>
  <si>
    <t>Calculation table for the Hazard &amp; Exposure component</t>
  </si>
  <si>
    <t>Hazard &amp; Exposure</t>
  </si>
  <si>
    <t>Calculation table for the Vulnerability component</t>
  </si>
  <si>
    <t>Vulnerability</t>
  </si>
  <si>
    <t>Calculation table for the Lack of Coping Capacity component</t>
  </si>
  <si>
    <t>Lack of Coping Capacity</t>
  </si>
  <si>
    <t>Indicator Data</t>
  </si>
  <si>
    <t>Indicator Metadata</t>
  </si>
  <si>
    <t>Regions</t>
  </si>
  <si>
    <t>COUNTRY</t>
  </si>
  <si>
    <t>ADMIN1</t>
  </si>
  <si>
    <t>ISO3</t>
  </si>
  <si>
    <t>ISO-ADMIN1</t>
  </si>
  <si>
    <t>Food Insecurity Probability</t>
  </si>
  <si>
    <t>Physical exposure to flood</t>
  </si>
  <si>
    <t>Land Degradation</t>
  </si>
  <si>
    <t>Droughts probability and historical impact</t>
  </si>
  <si>
    <t>Natural</t>
  </si>
  <si>
    <t>Political violence</t>
  </si>
  <si>
    <t>Human</t>
  </si>
  <si>
    <t>HAZARD</t>
  </si>
  <si>
    <t>Development &amp; Deprivation</t>
  </si>
  <si>
    <t>Inequality</t>
  </si>
  <si>
    <t>Aid Dependency</t>
  </si>
  <si>
    <t>Socio-Economic Vulnerability</t>
  </si>
  <si>
    <t>Uprooted people</t>
  </si>
  <si>
    <t>Health Conditions</t>
  </si>
  <si>
    <t>Children U5</t>
  </si>
  <si>
    <t>Malnutrition</t>
  </si>
  <si>
    <t>Recent Shocks</t>
  </si>
  <si>
    <t>Food Security</t>
  </si>
  <si>
    <t>Other Vulnerable Groups</t>
  </si>
  <si>
    <t>Vulnerable Groups</t>
  </si>
  <si>
    <t>VULNERABILITY</t>
  </si>
  <si>
    <t>DRR</t>
  </si>
  <si>
    <t>Governance</t>
  </si>
  <si>
    <t>Institutional</t>
  </si>
  <si>
    <t>Communication</t>
  </si>
  <si>
    <t>Physical infrastructure</t>
  </si>
  <si>
    <t>Access to health care</t>
  </si>
  <si>
    <t>Infrastructure</t>
  </si>
  <si>
    <t>LACK OF COPING CAPACITY</t>
  </si>
  <si>
    <t>RISK</t>
  </si>
  <si>
    <t>RISK CLASS</t>
  </si>
  <si>
    <t>HAZARD CLASS</t>
  </si>
  <si>
    <t>VULNERABILITY CLASS</t>
  </si>
  <si>
    <t>LACK OF COPING CAPACITY CLASS</t>
  </si>
  <si>
    <t>(a-z)</t>
  </si>
  <si>
    <t>(0-10)</t>
  </si>
  <si>
    <t>(CLASS)</t>
  </si>
  <si>
    <t>Burkina Faso</t>
  </si>
  <si>
    <t>Boucle du Mouhoun</t>
  </si>
  <si>
    <t>BFA</t>
  </si>
  <si>
    <t>BF-01</t>
  </si>
  <si>
    <t>Cascades</t>
  </si>
  <si>
    <t>BF-02</t>
  </si>
  <si>
    <t>Centre</t>
  </si>
  <si>
    <t>BF-03</t>
  </si>
  <si>
    <t>Centre Est</t>
  </si>
  <si>
    <t>BF-04</t>
  </si>
  <si>
    <t>Centre Nord</t>
  </si>
  <si>
    <t>BF-05</t>
  </si>
  <si>
    <t>Centre Ouest</t>
  </si>
  <si>
    <t>BF-06</t>
  </si>
  <si>
    <t>Centre Sud</t>
  </si>
  <si>
    <t>BF-07</t>
  </si>
  <si>
    <t>Est</t>
  </si>
  <si>
    <t>BF-08</t>
  </si>
  <si>
    <t>Hauts Bassins</t>
  </si>
  <si>
    <t>BF-09</t>
  </si>
  <si>
    <t>Nord</t>
  </si>
  <si>
    <t>BF-10</t>
  </si>
  <si>
    <t>Plateau Central</t>
  </si>
  <si>
    <t>BF-11</t>
  </si>
  <si>
    <t>Sahel</t>
  </si>
  <si>
    <t>BF-12</t>
  </si>
  <si>
    <t>Sud-Ouest</t>
  </si>
  <si>
    <t>BF-13</t>
  </si>
  <si>
    <t>Cameroon</t>
  </si>
  <si>
    <t>Adamaoua</t>
  </si>
  <si>
    <t>CMR</t>
  </si>
  <si>
    <t>CM-AD</t>
  </si>
  <si>
    <t>CM-CE</t>
  </si>
  <si>
    <t>CM-ES</t>
  </si>
  <si>
    <t>Extreme-Nord</t>
  </si>
  <si>
    <t>CM-EN</t>
  </si>
  <si>
    <t>Littoral</t>
  </si>
  <si>
    <t>CM-LT</t>
  </si>
  <si>
    <t>CM-NO</t>
  </si>
  <si>
    <t>Nord-Ouest</t>
  </si>
  <si>
    <t>CM-NW</t>
  </si>
  <si>
    <t>Ouest</t>
  </si>
  <si>
    <t>CM-OU</t>
  </si>
  <si>
    <t>Sud</t>
  </si>
  <si>
    <t>CM-SU</t>
  </si>
  <si>
    <t>CM-SW</t>
  </si>
  <si>
    <t>Chad</t>
  </si>
  <si>
    <t>Barh el Ghazel</t>
  </si>
  <si>
    <t>TCD</t>
  </si>
  <si>
    <t>TD-BG</t>
  </si>
  <si>
    <t>Batha</t>
  </si>
  <si>
    <t>TD-BA</t>
  </si>
  <si>
    <t>Borkou</t>
  </si>
  <si>
    <t>TD-BO</t>
  </si>
  <si>
    <t>Chari-Baguirmi</t>
  </si>
  <si>
    <t>TD-CB</t>
  </si>
  <si>
    <t>Ennedi Est</t>
  </si>
  <si>
    <t>TD-EN1</t>
  </si>
  <si>
    <t>Ennedi Ouest</t>
  </si>
  <si>
    <t>TD-EN2</t>
  </si>
  <si>
    <t>Guera</t>
  </si>
  <si>
    <t>TD-GR</t>
  </si>
  <si>
    <t>Hadjer-Lamis</t>
  </si>
  <si>
    <t>TD-HL</t>
  </si>
  <si>
    <t>Kanem</t>
  </si>
  <si>
    <t>TD-KA</t>
  </si>
  <si>
    <t>Lac</t>
  </si>
  <si>
    <t>TD-LC</t>
  </si>
  <si>
    <t>Logone Occidental</t>
  </si>
  <si>
    <t>TD-LO</t>
  </si>
  <si>
    <t>Logone Oriental</t>
  </si>
  <si>
    <t>TD-LR</t>
  </si>
  <si>
    <t>Mandoul</t>
  </si>
  <si>
    <t>TD-MA</t>
  </si>
  <si>
    <t>Mayo-Kebbi Est</t>
  </si>
  <si>
    <t>TD-ME</t>
  </si>
  <si>
    <t>Mayo-Kebbi Ouest</t>
  </si>
  <si>
    <t>TD-MO</t>
  </si>
  <si>
    <t>Moyen-Chari</t>
  </si>
  <si>
    <t>TD-MC</t>
  </si>
  <si>
    <t>Ouaddai</t>
  </si>
  <si>
    <t>TD-OD</t>
  </si>
  <si>
    <t>Salamat</t>
  </si>
  <si>
    <t>TD-SA</t>
  </si>
  <si>
    <t>Sila</t>
  </si>
  <si>
    <t>TD-SI</t>
  </si>
  <si>
    <t>Tandjile</t>
  </si>
  <si>
    <t>TD-TA</t>
  </si>
  <si>
    <t>Tibesti</t>
  </si>
  <si>
    <t>TD-TI</t>
  </si>
  <si>
    <t>Ville de N'Djamena</t>
  </si>
  <si>
    <t>TD-ND</t>
  </si>
  <si>
    <t>Wadi Fira</t>
  </si>
  <si>
    <t>TD-WF</t>
  </si>
  <si>
    <t>Gambia</t>
  </si>
  <si>
    <t>Banjul</t>
  </si>
  <si>
    <t>GMB</t>
  </si>
  <si>
    <t>GM-B</t>
  </si>
  <si>
    <t>Basse</t>
  </si>
  <si>
    <t>GM-U</t>
  </si>
  <si>
    <t>Brikama</t>
  </si>
  <si>
    <t>GM-W</t>
  </si>
  <si>
    <t>Janjanbureh</t>
  </si>
  <si>
    <t>GM-M</t>
  </si>
  <si>
    <t>Kanifing</t>
  </si>
  <si>
    <t>GM-B1</t>
  </si>
  <si>
    <t>Kerewan</t>
  </si>
  <si>
    <t>GM-N</t>
  </si>
  <si>
    <t>Kuntaur</t>
  </si>
  <si>
    <t>GM-M1</t>
  </si>
  <si>
    <t>Mansa Konko</t>
  </si>
  <si>
    <t>GM-L</t>
  </si>
  <si>
    <t>Mali</t>
  </si>
  <si>
    <t>Bamako</t>
  </si>
  <si>
    <t>MLI</t>
  </si>
  <si>
    <t>ML-BKO</t>
  </si>
  <si>
    <t>Gao</t>
  </si>
  <si>
    <t>ML-7</t>
  </si>
  <si>
    <t>Kayes</t>
  </si>
  <si>
    <t>ML-1</t>
  </si>
  <si>
    <t>Kidal</t>
  </si>
  <si>
    <t>ML-8</t>
  </si>
  <si>
    <t>Koulikoro</t>
  </si>
  <si>
    <t>ML-2</t>
  </si>
  <si>
    <t>Mopti</t>
  </si>
  <si>
    <t>ML-5</t>
  </si>
  <si>
    <t>Segou</t>
  </si>
  <si>
    <t>ML-4</t>
  </si>
  <si>
    <t>Sikasso</t>
  </si>
  <si>
    <t>ML-3</t>
  </si>
  <si>
    <t>Timbuktu</t>
  </si>
  <si>
    <t>ML-6</t>
  </si>
  <si>
    <t>Mauritania</t>
  </si>
  <si>
    <t>Adrar</t>
  </si>
  <si>
    <t>MRT</t>
  </si>
  <si>
    <t>MR-07</t>
  </si>
  <si>
    <t>Assaba</t>
  </si>
  <si>
    <t>MR-03</t>
  </si>
  <si>
    <t>Brakna</t>
  </si>
  <si>
    <t>MR-05</t>
  </si>
  <si>
    <t>Dakhlet Nouadhibou</t>
  </si>
  <si>
    <t>MR-08</t>
  </si>
  <si>
    <t>Gorgol</t>
  </si>
  <si>
    <t>MR-04</t>
  </si>
  <si>
    <t>Guidimaka</t>
  </si>
  <si>
    <t>MR-10</t>
  </si>
  <si>
    <t>Hodh ech Chargui</t>
  </si>
  <si>
    <t>MR-01</t>
  </si>
  <si>
    <t>Hodh el Gharbi</t>
  </si>
  <si>
    <t>MR-02</t>
  </si>
  <si>
    <t>Inchiri</t>
  </si>
  <si>
    <t>MR-12</t>
  </si>
  <si>
    <t>Nouakchott</t>
  </si>
  <si>
    <t>MR-NKC</t>
  </si>
  <si>
    <t>Tagant</t>
  </si>
  <si>
    <t>MR-09</t>
  </si>
  <si>
    <t>Tiris Zemmour</t>
  </si>
  <si>
    <t>MR-11</t>
  </si>
  <si>
    <t>Trarza</t>
  </si>
  <si>
    <t>MR-06</t>
  </si>
  <si>
    <t>Niger</t>
  </si>
  <si>
    <t>Agadez</t>
  </si>
  <si>
    <t>NER</t>
  </si>
  <si>
    <t>NE-1</t>
  </si>
  <si>
    <t>Diffa</t>
  </si>
  <si>
    <t>NE-2</t>
  </si>
  <si>
    <t>Dosso</t>
  </si>
  <si>
    <t>NE-3</t>
  </si>
  <si>
    <t>Maradi</t>
  </si>
  <si>
    <t>NE-4</t>
  </si>
  <si>
    <t>Niamey</t>
  </si>
  <si>
    <t>NE-8</t>
  </si>
  <si>
    <t>Tahoua</t>
  </si>
  <si>
    <t>NE-5</t>
  </si>
  <si>
    <t>Tillabery</t>
  </si>
  <si>
    <t>NE-6</t>
  </si>
  <si>
    <t>Zinder</t>
  </si>
  <si>
    <t>NE-7</t>
  </si>
  <si>
    <t>Nigeria</t>
  </si>
  <si>
    <t>Abia</t>
  </si>
  <si>
    <t>NGA</t>
  </si>
  <si>
    <t>NG-AB</t>
  </si>
  <si>
    <t>Adamawa</t>
  </si>
  <si>
    <t>NG-AD</t>
  </si>
  <si>
    <t>Akwa Ibom</t>
  </si>
  <si>
    <t>NG-AK</t>
  </si>
  <si>
    <t>Anambra</t>
  </si>
  <si>
    <t>NG-AN</t>
  </si>
  <si>
    <t>Bauchi</t>
  </si>
  <si>
    <t>NG-BA</t>
  </si>
  <si>
    <t>Bayelsa</t>
  </si>
  <si>
    <t>NG-BY</t>
  </si>
  <si>
    <t>Benue</t>
  </si>
  <si>
    <t>NG-BE</t>
  </si>
  <si>
    <t>Borno</t>
  </si>
  <si>
    <t>NG-BO</t>
  </si>
  <si>
    <t>Cross River</t>
  </si>
  <si>
    <t>NG-CR</t>
  </si>
  <si>
    <t>Delta</t>
  </si>
  <si>
    <t>NG-DE</t>
  </si>
  <si>
    <t>Ebonyi</t>
  </si>
  <si>
    <t>NG-EB</t>
  </si>
  <si>
    <t>Edo</t>
  </si>
  <si>
    <t>NG-ED</t>
  </si>
  <si>
    <t>Ekiti</t>
  </si>
  <si>
    <t>NG-EK</t>
  </si>
  <si>
    <t>Enugu</t>
  </si>
  <si>
    <t>NG-EN</t>
  </si>
  <si>
    <t>Federal Capital Territory</t>
  </si>
  <si>
    <t>NG-FC</t>
  </si>
  <si>
    <t>Gombe</t>
  </si>
  <si>
    <t>NG-GO</t>
  </si>
  <si>
    <t>Imo</t>
  </si>
  <si>
    <t>NG-IM</t>
  </si>
  <si>
    <t>Jigawa</t>
  </si>
  <si>
    <t>NG-JI</t>
  </si>
  <si>
    <t>Kaduna</t>
  </si>
  <si>
    <t>NG-KD</t>
  </si>
  <si>
    <t>Kano</t>
  </si>
  <si>
    <t>NG-KN</t>
  </si>
  <si>
    <t>Katsina</t>
  </si>
  <si>
    <t>NG-KT</t>
  </si>
  <si>
    <t>Kebbi</t>
  </si>
  <si>
    <t>NG-KE</t>
  </si>
  <si>
    <t>Kogi</t>
  </si>
  <si>
    <t>NG-KO</t>
  </si>
  <si>
    <t>Kwara</t>
  </si>
  <si>
    <t>NG-KW</t>
  </si>
  <si>
    <t>Lagos</t>
  </si>
  <si>
    <t>NG-LA</t>
  </si>
  <si>
    <t>Nassarawa</t>
  </si>
  <si>
    <t>NG-NA</t>
  </si>
  <si>
    <t>NG-NI</t>
  </si>
  <si>
    <t>Ogun</t>
  </si>
  <si>
    <t>NG-OG</t>
  </si>
  <si>
    <t>Ondo</t>
  </si>
  <si>
    <t>NG-ON</t>
  </si>
  <si>
    <t>Osun</t>
  </si>
  <si>
    <t>NG-OS</t>
  </si>
  <si>
    <t>Oyo</t>
  </si>
  <si>
    <t>NG-OY</t>
  </si>
  <si>
    <t>Plateau</t>
  </si>
  <si>
    <t>NG-PL</t>
  </si>
  <si>
    <t>Rivers</t>
  </si>
  <si>
    <t>NG-RI</t>
  </si>
  <si>
    <t>Sokoto</t>
  </si>
  <si>
    <t>NG-SO</t>
  </si>
  <si>
    <t>Taraba</t>
  </si>
  <si>
    <t>NG-TA</t>
  </si>
  <si>
    <t>Yobe</t>
  </si>
  <si>
    <t>NG-YO</t>
  </si>
  <si>
    <t>Zamfara</t>
  </si>
  <si>
    <t>NG-ZA</t>
  </si>
  <si>
    <t>Senegal</t>
  </si>
  <si>
    <t>Dakar</t>
  </si>
  <si>
    <t>SEN</t>
  </si>
  <si>
    <t>SN-DK</t>
  </si>
  <si>
    <t>Diourbel</t>
  </si>
  <si>
    <t>SN-DB</t>
  </si>
  <si>
    <t>Fatick</t>
  </si>
  <si>
    <t>SN-FK</t>
  </si>
  <si>
    <t>Kaffrine</t>
  </si>
  <si>
    <t>SN-KA</t>
  </si>
  <si>
    <t>Kaolack</t>
  </si>
  <si>
    <t>SN-KL</t>
  </si>
  <si>
    <t>Kedougou</t>
  </si>
  <si>
    <t>SN-KE</t>
  </si>
  <si>
    <t>Kolda</t>
  </si>
  <si>
    <t>SN-KD</t>
  </si>
  <si>
    <t>Louga</t>
  </si>
  <si>
    <t>SN-LG</t>
  </si>
  <si>
    <t>Matam</t>
  </si>
  <si>
    <t>SN-MT</t>
  </si>
  <si>
    <t>Saint-Louis</t>
  </si>
  <si>
    <t>SN-SL</t>
  </si>
  <si>
    <t>Sedhiou</t>
  </si>
  <si>
    <t>SN-SE</t>
  </si>
  <si>
    <t>Tambacounda</t>
  </si>
  <si>
    <t>SN-TC</t>
  </si>
  <si>
    <t>Thies</t>
  </si>
  <si>
    <t>SN-TH</t>
  </si>
  <si>
    <t>Ziguinchor</t>
  </si>
  <si>
    <t>SN-ZG</t>
  </si>
  <si>
    <t>Iso3</t>
  </si>
  <si>
    <t>Physical exposure to flood (absolute)</t>
  </si>
  <si>
    <t>Land Degradation (Low Status, Medium to Storng degradation)</t>
  </si>
  <si>
    <t>Land Degradation High Status, Medium to Storng degradation)</t>
  </si>
  <si>
    <t>Land Degradation Score</t>
  </si>
  <si>
    <t>People affected by droughts (absolute)</t>
  </si>
  <si>
    <t>Physical exposure to flood (relative)</t>
  </si>
  <si>
    <t>People affected by droughts (relative)</t>
  </si>
  <si>
    <t>Frequency of Drought events</t>
  </si>
  <si>
    <t>People affected by droughts</t>
  </si>
  <si>
    <t>People affected by droughts and Frequency of events</t>
  </si>
  <si>
    <t>Agriculture Droughts probability</t>
  </si>
  <si>
    <t>INFORM Natural Hazard</t>
  </si>
  <si>
    <t>GCRI Violent Internal Conflict probability</t>
  </si>
  <si>
    <t>GCRI Highly Violent Internal Conflict probability</t>
  </si>
  <si>
    <t>GCRI Internal Conflict Score</t>
  </si>
  <si>
    <t>Conflict Intensity</t>
  </si>
  <si>
    <t>ACLED</t>
  </si>
  <si>
    <t>INFORM Human Hazard</t>
  </si>
  <si>
    <t>MAX</t>
  </si>
  <si>
    <t>MIN</t>
  </si>
  <si>
    <t>Human Development Index</t>
  </si>
  <si>
    <t>Multidimensional Poverty Index</t>
  </si>
  <si>
    <t>Development &amp; Deprivation Index</t>
  </si>
  <si>
    <t>Gender Inequality Index</t>
  </si>
  <si>
    <t>Gini Index</t>
  </si>
  <si>
    <t>Inequality Index</t>
  </si>
  <si>
    <t>Total public Aid</t>
  </si>
  <si>
    <t>Public Aid per capita (USD)</t>
  </si>
  <si>
    <t>Public Aid per capita</t>
  </si>
  <si>
    <t>Net ODA received (% of GNI)</t>
  </si>
  <si>
    <t>Remittances per capita (USD)</t>
  </si>
  <si>
    <t>Remittances per capita</t>
  </si>
  <si>
    <t>Economic Dependency Index</t>
  </si>
  <si>
    <t>INFORM Socio-Economic Vulnerability</t>
  </si>
  <si>
    <t>Total Uprooted people</t>
  </si>
  <si>
    <t>Uprooted people (total population)</t>
  </si>
  <si>
    <t>Total/Pop</t>
  </si>
  <si>
    <t>Total Uprooted people (percentage of the total population)</t>
  </si>
  <si>
    <t>Estimated number of people living with HIV - Adult (&gt;15) rate</t>
  </si>
  <si>
    <t>Tuberculosis prevalence</t>
  </si>
  <si>
    <t>Malaria mortality rate</t>
  </si>
  <si>
    <t>Cholera prevalence</t>
  </si>
  <si>
    <t>Measles prevalence</t>
  </si>
  <si>
    <t>Health Conditions Index</t>
  </si>
  <si>
    <t>Mortality rate, under-5</t>
  </si>
  <si>
    <t>Prevalence of Underweight in children 0-59 months of age</t>
  </si>
  <si>
    <t>Children Under 5 Index</t>
  </si>
  <si>
    <t>Prevalence of GAM (WHZ) in children 6-59 months of age</t>
  </si>
  <si>
    <t>Prevalence of low body mass index (BMI) in Women</t>
  </si>
  <si>
    <t>Malnutrition Index</t>
  </si>
  <si>
    <t>Total affected by Natural Disasters last 3 years</t>
  </si>
  <si>
    <t>Natural Disasters % of total pop</t>
  </si>
  <si>
    <t>Recent Shocks Index</t>
  </si>
  <si>
    <t>% of population in Food insecurity</t>
  </si>
  <si>
    <t>Cadre Harmonisé</t>
  </si>
  <si>
    <t>Food Insecurity Index</t>
  </si>
  <si>
    <t>INFORM Vulnerable Groups</t>
  </si>
  <si>
    <t>HFA Scores</t>
  </si>
  <si>
    <t>Total Investments in risk reduction per capita (GHA)</t>
  </si>
  <si>
    <t>International Investments in risk reduction</t>
  </si>
  <si>
    <t>Corruption Perception Index</t>
  </si>
  <si>
    <t>Government Effectiveness</t>
  </si>
  <si>
    <t>INFORM Institutional</t>
  </si>
  <si>
    <t>Adult literacy rate</t>
  </si>
  <si>
    <t>Access to electricity</t>
  </si>
  <si>
    <t>Internet users</t>
  </si>
  <si>
    <t>Mobile cellular subscriptions</t>
  </si>
  <si>
    <t>Improved Sanitation Facilities</t>
  </si>
  <si>
    <t>Improved Water Source</t>
  </si>
  <si>
    <t>Physical Connectivity</t>
  </si>
  <si>
    <t>Phisycians Density</t>
  </si>
  <si>
    <t>Prevalence of DTP/DTC vaccination</t>
  </si>
  <si>
    <t>Measles immunization coverage</t>
  </si>
  <si>
    <t>per capita public and private expenditure on health care</t>
  </si>
  <si>
    <t>Access to health care Index</t>
  </si>
  <si>
    <t>INFORM Infrastructure</t>
  </si>
  <si>
    <t>Requirement</t>
  </si>
  <si>
    <t>Land Degradation (High Status, Medium to Storng degradation)</t>
  </si>
  <si>
    <t>Physical exposure to Flood</t>
  </si>
  <si>
    <t>Agriculture Droughts</t>
  </si>
  <si>
    <t>Total affected by Drought</t>
  </si>
  <si>
    <t>Conflict Barometer</t>
  </si>
  <si>
    <t>Personal remittances, received (current US$)</t>
  </si>
  <si>
    <t>Humanitarian Aid (FTS)</t>
  </si>
  <si>
    <t>Development Aid (ODA)</t>
  </si>
  <si>
    <t>Physicians Density</t>
  </si>
  <si>
    <t>Immunization rate (or 1-year-olds immunized against): DTC</t>
  </si>
  <si>
    <t>One-year-olds fully immunized against measles</t>
  </si>
  <si>
    <t>Cholera Reported Cases</t>
  </si>
  <si>
    <t>Clinically confirmed measles case</t>
  </si>
  <si>
    <t>Health expenditure per capita</t>
  </si>
  <si>
    <t>Malaria death rate</t>
  </si>
  <si>
    <t>Income Gini coefficient</t>
  </si>
  <si>
    <t>People affected by Natural Disasters</t>
  </si>
  <si>
    <t>Internally displaced persons (IDPs)</t>
  </si>
  <si>
    <t>Refugees by country of asylum</t>
  </si>
  <si>
    <t>Returned Refugees</t>
  </si>
  <si>
    <t>HFA Scores Last recent</t>
  </si>
  <si>
    <t>Adult liteacy rate</t>
  </si>
  <si>
    <t>Improved sanitation facilities (% of population with access)</t>
  </si>
  <si>
    <t>Improved water source (% of population with access)</t>
  </si>
  <si>
    <t>GDP per capita PPP int USD</t>
  </si>
  <si>
    <t>Population</t>
  </si>
  <si>
    <t>Population (population density, GHSL-POP)</t>
  </si>
  <si>
    <t>Population (national)-Projection</t>
  </si>
  <si>
    <t>BCPR  DRR &amp; recovery recips</t>
  </si>
  <si>
    <t>GFDRR recipients</t>
  </si>
  <si>
    <t>Disaster prevention and preparedness</t>
  </si>
  <si>
    <t>Survey Year</t>
  </si>
  <si>
    <t>2010-2021</t>
  </si>
  <si>
    <t>2018-2022</t>
  </si>
  <si>
    <t>2021-2022</t>
  </si>
  <si>
    <t>2015-2030</t>
  </si>
  <si>
    <t>2020-2022</t>
  </si>
  <si>
    <t>2012-19</t>
  </si>
  <si>
    <t>2008-13</t>
  </si>
  <si>
    <t>2009-13</t>
  </si>
  <si>
    <t>2011-13</t>
  </si>
  <si>
    <t>Unit of Measurament</t>
  </si>
  <si>
    <t>ISO-ADM1</t>
  </si>
  <si>
    <t>Index</t>
  </si>
  <si>
    <t>Number</t>
  </si>
  <si>
    <t>%</t>
  </si>
  <si>
    <t>USD Million</t>
  </si>
  <si>
    <t>USD</t>
  </si>
  <si>
    <t>% of GNI</t>
  </si>
  <si>
    <t>per 1,000 live births</t>
  </si>
  <si>
    <t>per 10,000 people</t>
  </si>
  <si>
    <t>per 100,000 people</t>
  </si>
  <si>
    <t>current int USD PPP</t>
  </si>
  <si>
    <t>No data</t>
  </si>
  <si>
    <t>Tombouctou</t>
  </si>
  <si>
    <t>0</t>
  </si>
  <si>
    <t xml:space="preserve">INFORM SAHEL </t>
  </si>
  <si>
    <t>Dimension</t>
  </si>
  <si>
    <t>Category</t>
  </si>
  <si>
    <t>Component</t>
  </si>
  <si>
    <t>Sub-Component</t>
  </si>
  <si>
    <t>INFORM Id</t>
  </si>
  <si>
    <t>Indicator Name</t>
  </si>
  <si>
    <t>Indicator Long Name</t>
  </si>
  <si>
    <t>Resolution</t>
  </si>
  <si>
    <t>Description</t>
  </si>
  <si>
    <t>Relevance</t>
  </si>
  <si>
    <t>Validity / Limitation of indicator</t>
  </si>
  <si>
    <t>Source</t>
  </si>
  <si>
    <t>URL</t>
  </si>
  <si>
    <t>Hazards &amp; Exposure</t>
  </si>
  <si>
    <t>Subnational</t>
  </si>
  <si>
    <t>The indicator is based on the Cadre Harmonisé from 2012 to 2019. For each year, the highest phase values has been used for each admin1 unit. The yearly IPC level values are normalized between 0-10 and then the indicator is the mean of the 8 years scores.</t>
  </si>
  <si>
    <t>The historical data from the Cadre Harmonisé have been used for assessing the structural risk of food insecurity. Food insecurity is used as proxy for all the natural hazards that have impact to food production (locust, drought, …).</t>
  </si>
  <si>
    <t>Only 8 years of time series for assessing the risk of future events is very limited. The coverage of the Sahel countries is also not complete, where Nigeria and Cameroon (and Gambia fro 2012) don't have data.</t>
  </si>
  <si>
    <t>CILSS</t>
  </si>
  <si>
    <t>Land degradation has been defined by LADA as the reduction in the capacity of the land to provide ecosystem goods and services over a period of time for its beneficiaries. Ecosystem goods refer to absolute quantities of land produce having an economic or social value for human beings. The land degradation classes‘ map describes the overall status in provision of biophysical ecosystem services and the processes of declining biophysical ecosystem services.</t>
  </si>
  <si>
    <t>Land degradation includes most of the hazards related to desertification (wind and water erosion, pyshical and chemical deterioration).</t>
  </si>
  <si>
    <t>Land degradation assessment in drylands LADA, FAO/ISRIC/LADA/IIASA/IFPRI</t>
  </si>
  <si>
    <t xml:space="preserve">http://www.fao.org/land-water/land/land-governance/land-resources-planning-toolbox/category/details/en/c/1036360/                                                                                                                                   </t>
  </si>
  <si>
    <t>Flood</t>
  </si>
  <si>
    <t>Absolute</t>
  </si>
  <si>
    <t>HA.NAT.FL-ABS</t>
  </si>
  <si>
    <t>Physical exposure to flood - average annual population exposed (inhabitants)</t>
  </si>
  <si>
    <t>The indicator is based on the estimated number of people exposed to floods per year. It results from the combination of the hazard zones and the total population living in the spatial unit. It thus indicates the expected number of people exposed in the hazard zone in one year.</t>
  </si>
  <si>
    <t>Flood is one of the rapid on-set hazards considered in the natural hazard category.</t>
  </si>
  <si>
    <t>This dataset was generated using other global datasets; it should not be used for local applications (such as land use planning). The main purpose of GAR 2015 datasets is to broadly identify high risk areas at global level and for identification of areas where more detailed data should be collected. Some areas may be underestimated or overestimated.</t>
  </si>
  <si>
    <t>UNISDR Global Risk Assessment 2015: GVM and IAVCEI, UNEP, CIMNE and associates and INGENIAR, FEWS NET and CIMA Foundation.</t>
  </si>
  <si>
    <t xml:space="preserve">http://risk.preventionweb.net/capraviewer/download.jsp                                                             </t>
  </si>
  <si>
    <t>Relative</t>
  </si>
  <si>
    <t>HA.NAT.FL-REL</t>
  </si>
  <si>
    <t>Physical exposure to flood - average annual population exposed (percentage of the total population)</t>
  </si>
  <si>
    <t>The indicator is based on the estimated number of people exposed to floods per year. It results from the combination of the hazard zones and the total population living in the spatial unit. It thus indicates the percentage of expected average annual population potentially at risk.</t>
  </si>
  <si>
    <t>http://risk.preventionweb.net/capraviewer/download.jsp</t>
  </si>
  <si>
    <t>Drought</t>
  </si>
  <si>
    <t>Agriculture drought probability</t>
  </si>
  <si>
    <t>Annual empirical probability to have more than 30% of agriculture area affected by drought</t>
  </si>
  <si>
    <t>The indicator is based on the FAO Agriculture Stress Index (ASI) that highlights anomalous vegetation growth and potential drought in arable land. It is defined as the annual probability to have more than 30% of agriculture area affected by drought.</t>
  </si>
  <si>
    <t>Drought is the only one slow on-set hazards considered in the natural hazard category.</t>
  </si>
  <si>
    <t>Agricultural Stress Index (ASI), FAO</t>
  </si>
  <si>
    <t>http://www.fao.org/giews/earthobservation/asis/index_1.jsp?lang=en</t>
  </si>
  <si>
    <t>Drought (absolute)</t>
  </si>
  <si>
    <t>HA.NAT.DR-ABS</t>
  </si>
  <si>
    <t>People affected by droughts 1984-2022 - average annual population affected (inhabitants)</t>
  </si>
  <si>
    <t>National</t>
  </si>
  <si>
    <t>The indicator shows the average annual affected population by droughts per country on the period from 1988 to 2020.</t>
  </si>
  <si>
    <t>The indicator is based on the total number of people affected by droughts per year per country. It thus indicates how many people per year are at risk.</t>
  </si>
  <si>
    <t>D. Guha-Sapir, R. Below, Ph. Hoyois - EM-DAT: International Disaster Database – www.emdat.be – Université Catholique de Louvain – Brussels – Belgium.</t>
  </si>
  <si>
    <t>http://www.emdat.be/</t>
  </si>
  <si>
    <t>Drought (relative)</t>
  </si>
  <si>
    <t>HA.NAT.DR-REL</t>
  </si>
  <si>
    <t>Drought (frequency)</t>
  </si>
  <si>
    <t>HA.NAT.DR-FRQ</t>
  </si>
  <si>
    <t>Frequency of droughts events</t>
  </si>
  <si>
    <t>The indicator shows the frequency of droughts events on the period from 1988 to 2022.</t>
  </si>
  <si>
    <t>Conflict Risk</t>
  </si>
  <si>
    <t>The Human Hazard component of InfoRM refers to risk of conflicts in the country.</t>
  </si>
  <si>
    <t>HA.HUM.CON</t>
  </si>
  <si>
    <t>The HIIK's annual publication Conflict Barometer describes the recent trends in global conflict developments, escalations, de-escalations, and settlements.</t>
  </si>
  <si>
    <t>The Human Hazard component of INFORM refers to risk of conflicts, unrest or crime in the country. The Conflict Barometer describes the conflict intensity component.</t>
  </si>
  <si>
    <t>Heidelberg Institute</t>
  </si>
  <si>
    <t>http://www.hiik.de/en/konfliktbarometer/index.html</t>
  </si>
  <si>
    <t>ACLED (Armed Conflict Location &amp; Event Data Project)</t>
  </si>
  <si>
    <t>ACLED (Armed Conflict Location &amp; Event Data Project) is the most comprehensive public collection of political violence data for developing states. This dataset contains information on the specific dates and locations of political violence, the types of event, the groups involved, fatalities and changes in territorial control. Information is recorded on the battles, killings, riots, and recruitment activities of rebels, governments, militias, armed groups, protesters and civilians.</t>
  </si>
  <si>
    <t>The Human Hazard component of INFORM refers to risk of conflicts, unrest or crime in the country. The Political Violence measures the consequences of low performance of the security system.</t>
  </si>
  <si>
    <t>Raleigh, Clionadh, Andrew Linke, Håvard Hegre and Joakim Karlsen. 2010. Introducing ACLED-Armed Conflict Location and Event Data. Journal of Peace Research 47(5) 1-10.</t>
  </si>
  <si>
    <t>http://www.acleddata.com/</t>
  </si>
  <si>
    <t>Social-Economics Vulnerability</t>
  </si>
  <si>
    <t>Poverty &amp; Development</t>
  </si>
  <si>
    <t>VU.SEV.PD.HDI</t>
  </si>
  <si>
    <t>Partially subnational</t>
  </si>
  <si>
    <t>The Human Development Index measure development by combining indicators of life expectancy, educational attainment and income into a composite index.</t>
  </si>
  <si>
    <t>It is assumed that the more developed a country is the better its people will be able to respond to humanitarian needs using their own individual or national resources.</t>
  </si>
  <si>
    <t>UNDP National Human Development Report</t>
  </si>
  <si>
    <t>http://hdrstats.undp.org/en/indicators/103106.html</t>
  </si>
  <si>
    <t>VU.SEV.PD.MPI</t>
  </si>
  <si>
    <t>The Multidimensional Poverty MPI Index identifies overlapping deprivations at the household level across the same three dimensions as the Human Development Index (living standards, health, and education) and shows the average number of poor people and deprivations with which poor households contend.</t>
  </si>
  <si>
    <t>While the HDI measures the average achievement of a country in terms of development, the MPI, focuses on the section of the population below the threshold of the basic criteria for human development.</t>
  </si>
  <si>
    <t>Oxford Poverty and Human Development Initiative (2014), Global Multidimensional Poverty Index (MPI) Databank. OPHI, University of Oxford.</t>
  </si>
  <si>
    <t>http://www.ophi.org.uk/multidimensional-poverty-index</t>
  </si>
  <si>
    <t>VU.SEV.INQ.GII</t>
  </si>
  <si>
    <t>The Gender Inequality Index (GII) reflects gender-based disadvantages in three dimensions—reproductive health, empowerment and the labour market. The value of GII range between 0 to 1, with 0 being 0% inequality, indicating women fare equally in comparison to men and 1 being 100% inequality, indicating women fare poorly in comparison to men.</t>
  </si>
  <si>
    <t>The Inequality component introduces the dispersion of conditions within population presented in Development &amp; Deprivation component. 
Countries with unequal distribution of human development also experience high inequality between women and men, and countries with high gender inequality also experience unequal distribution of human development.</t>
  </si>
  <si>
    <t>http://hdrstats.undp.org/en/indicators/68606.html</t>
  </si>
  <si>
    <t>VU.SEV.INQ.GINI</t>
  </si>
  <si>
    <t>Income Gini coefficient - Inequality in income or consumption</t>
  </si>
  <si>
    <t>Gini index measures the extent to which the distribution of income or consumption expenditure among individuals or households within an economy deviates from a perfectly equal distribution. Thus a Gini index of 0 represents perfect equality, while an index of 100 implies perfect inequality.</t>
  </si>
  <si>
    <t>The Inequality component introduces the dispersion of conditions within population presented in Development &amp; Deprivation component.
The GINI index depict the wealth distribution within a country.</t>
  </si>
  <si>
    <t>World Bank</t>
  </si>
  <si>
    <t>http://data.worldbank.org/indicator/SI.POV.GINI</t>
  </si>
  <si>
    <t>Economical Dependency</t>
  </si>
  <si>
    <t>VU.SEV.AD.AID-PC</t>
  </si>
  <si>
    <t>Public aid per capita</t>
  </si>
  <si>
    <t>Public Aid per capita (current USD)</t>
  </si>
  <si>
    <t>This indicator is calculated by adding the public development aid and the humanitarian aid.</t>
  </si>
  <si>
    <t>The Aid Dependency component points out the countries that lack sustainability in development growth due to economic instability and humanitarian crisis.</t>
  </si>
  <si>
    <t>FTS (OCHA); OECD DAC</t>
  </si>
  <si>
    <t>http://fts.unocha.org/pageloader.aspx; https://data-explorer.oecd.org/</t>
  </si>
  <si>
    <t>VU.SEV.AD.ODA-GNI</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</si>
  <si>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t>
  </si>
  <si>
    <t>http://data.worldbank.org/indicator/DT.ODA.ODAT.GN.ZS
http://data.worldbank.org/indicator</t>
  </si>
  <si>
    <t>Remittances</t>
  </si>
  <si>
    <t>Personal remittances</t>
  </si>
  <si>
    <t>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t>
  </si>
  <si>
    <t>Which areas receive most remittances shows lack of local employment and family separation, possibly Woman Headed Household.</t>
  </si>
  <si>
    <t>World Bank staff estimates based on IMF balance of payments data.</t>
  </si>
  <si>
    <t>http://data.worldbank.org/indicator/BX.TRF.PWKR.CD.DT</t>
  </si>
  <si>
    <t>VU.VG.UP.REF-TOT</t>
  </si>
  <si>
    <t>“Persons of concern” includes refugees, asylum-seekers, returnees, stateless persons and groups of internally displaced persons (IDPs).</t>
  </si>
  <si>
    <t xml:space="preserve">Refugees, internally displaced persons (IDPs) and returnees (those who returned the previous year are also taken into account) are among the most vulnerable people in a humanitarian crisis. </t>
  </si>
  <si>
    <t>It is difficult to find accurate data on the number of internally displaced persons (IDPs) in a country. In many countries estimates are not reliable, for reasons of state censorship and lack of access by independent observers and also because it is not always easy to distinguish IDPs from the local population, especially if they take shelter with relatives or friends.</t>
  </si>
  <si>
    <t>Opération Sahel, UNHCR; Online Reporting System (ORS), OCHA</t>
  </si>
  <si>
    <t>http://data.unhcr.org/SahelSituation/region.php; http://ors.ocharowca.info/KeyFigures/KeyFiguresListingPublic.aspx</t>
  </si>
  <si>
    <t>VU.VG.UP.IDP-TOT</t>
  </si>
  <si>
    <t>Online Reporting System (ORS), OCHA</t>
  </si>
  <si>
    <t>http://ors.ocharowca.info/KeyFigures/KeyFiguresListingPublic.aspx</t>
  </si>
  <si>
    <t>VU.VG.UP.RET-REF-TOT</t>
  </si>
  <si>
    <t>Returned refugees</t>
  </si>
  <si>
    <t>Health conditions</t>
  </si>
  <si>
    <t>VU.VGR.OG.HE.HIV</t>
  </si>
  <si>
    <t>Adult Prevalence of HIV-AIDS</t>
  </si>
  <si>
    <t>HIV prevalence among adults aged 15-49 years (%)</t>
  </si>
  <si>
    <t>The estimated number of adults aged 15-49 years with HIV infection, whether or not they have developed symptoms of AIDS, expressed as per cent of total population in that age group.</t>
  </si>
  <si>
    <t>HIV-AIDS is considered as one of the three pandemics of low- and middle- income countries.</t>
  </si>
  <si>
    <t>Target 6.a of the Millenium development Goals is to "have halted by 2015 and begun to reverse the spread of HIV/AIDS". Indicator 6.1 is defined as "HIV prevalence among population aged 15-24 years".</t>
  </si>
  <si>
    <t>WHO Global Health Observatory Data Repository</t>
  </si>
  <si>
    <t>http://apps.who.int/ghodata
http://www.unaids.org/en/dataanalysis/knowyourresponse/countryprogressreports/2016countries</t>
  </si>
  <si>
    <t>VU.VGR.OG.HE.MAL</t>
  </si>
  <si>
    <t>Deaths due to malaria (per 100 000 population)</t>
  </si>
  <si>
    <t>The death rate associated with malaria is the number of deaths caused by malaria per 100,000 people per year.</t>
  </si>
  <si>
    <t>Malaria is considered as one of the three pandemics of low- and middle- income countries.</t>
  </si>
  <si>
    <t>Target 6.c of the Millenium development Goals is to "have halted by 2015 and begun to reverse the incidence of malaria and other major diseases". Indicator 6.6 is defined as "Incidence and death rates associated with malaria".</t>
  </si>
  <si>
    <t>http://apps.who.int/ghodata
http://www.aho.afro.who.int/sites/default/files/Final%20for%20sharing_2.pdf</t>
  </si>
  <si>
    <t>VU.VGR.OG.HE.TBC</t>
  </si>
  <si>
    <t>Estimated prevalence of tuberculosis (per 100 000 population)</t>
  </si>
  <si>
    <t>The number of cases of tuberculosis (all forms) in a population at a given point in time (the middle of the calendar year), expressed as the rate per 100 000 population. Estimates include cases of TB in people with HIV.</t>
  </si>
  <si>
    <t>Tuberculosis is considered as one of the three pandemics of low- and middle- income countries.</t>
  </si>
  <si>
    <t>Target 6.c of the Millennium development Goals is to "have halted by 2015 and begun to reverse the incidence of malaria and other major diseases". Indicator 6.9 is defined as "incidence, prevalence and death rates associated with TB".</t>
  </si>
  <si>
    <t>http://apps.who.int/ghodata 
http://www.aho.afro.who.int/fr/atlas/programmes-specifiques-et-services/5.2-tuberculose</t>
  </si>
  <si>
    <t>VU.VGR.OG.HE.CHOL</t>
  </si>
  <si>
    <t>Cholera is considered as one of the most significant desease in the Sahel countries.</t>
  </si>
  <si>
    <t>UNICEF</t>
  </si>
  <si>
    <t>VU.VGR.OG.HE.MEAS</t>
  </si>
  <si>
    <t>MEACLIM - clinically confirmed measles case</t>
  </si>
  <si>
    <t>Measles is considered as one of the most significant desease in the Sahel countries.</t>
  </si>
  <si>
    <t>WHO. Data extracted from WHO IVB database as of 3 November 2014</t>
  </si>
  <si>
    <t>Health of children under 5</t>
  </si>
  <si>
    <t>VU.VGR.OG.U5.CM</t>
  </si>
  <si>
    <t>Child Mortality</t>
  </si>
  <si>
    <t>Mortality rate, under-5 (per 1,000 live births)</t>
  </si>
  <si>
    <t>This indicator shows the probability of death between birth and the end of the fifth year per 1000 live births.</t>
  </si>
  <si>
    <t>The Health Condition of Children Under Five component is referred to with two indicators, malnutrition and mortality of children under 5.  The mortality of children under 5 shows general health condition of the children.</t>
  </si>
  <si>
    <t>Because data on the incidences and prevalence of diseases (morbidity data) frequently are unavailable, mortality rates are often used to identify vulnerable populations. 
Under-five mortality rate is an MDG indicator (MDG 4).</t>
  </si>
  <si>
    <t>http://www.unicef.org/publications/index_pubs_statistics.html</t>
  </si>
  <si>
    <t>VU.VGR.OG.U5.UW</t>
  </si>
  <si>
    <t>Children Under Weight</t>
  </si>
  <si>
    <t>Percentage of underweight (weight-for-age less than -2 standard deviations of the WHO Child Growth Standards median) among children aged 0-5 years.</t>
  </si>
  <si>
    <t>This indicator shows the ratio between weight and age of children under five.</t>
  </si>
  <si>
    <t>The Health Condition of Children Under Five component is referred to with two indicators, malnutrition and mortality of children under 5.  Malnutrition of children under 5 extract the group of children that are in a weak health condition mainly due to hunger.</t>
  </si>
  <si>
    <t>Although the weight/height ratio indicating acute malnutrition (wasting) is a better indicator for emergency situations and the weight/age ratio does not distinguish between acute malnutrition (wasting) and chronic malnutrition (stunting), it was nevertheless decided to use the weight/age ratio in the Vulnerability component of INFORM for two reasons: the weight/height ratio figures are not collected systematically for all countries, and by their very nature they rapidly become obsolete. (DG-ECHO GNA Methodology: http://ec.europa.eu/echo/files/policies/strategy/methodology_2011_2012.pdf)
Children Underweight is an MDG indicator (MDG 4).</t>
  </si>
  <si>
    <t>NutritionInfo, UNICEF</t>
  </si>
  <si>
    <t>https://platform.who.int/nutrition/nutrition-portals</t>
  </si>
  <si>
    <t>Recent shocks</t>
  </si>
  <si>
    <t>VU.VGR.OG.NATDIS-REL</t>
  </si>
  <si>
    <t>Population affected by natural disasters in the last 3 years</t>
  </si>
  <si>
    <t>Percentage of population affected by natural disasters in the last 12, 24, 36 months</t>
  </si>
  <si>
    <t>To account for increased vulnerability during the recovery period after a disaster, people affected by recent shocks in the past 3 years are considered. The affected people from the most recent year are considered fully while affected people from the previous years are scaled down with the factor 0.5 and 0.25 for the second and third year, respectively, assuming that recovery decreases vulnerability progressively.</t>
  </si>
  <si>
    <t>The population affected by recent natural disasters are considered more vulnerable than the rest of the population.
The indicator identify the countries that are recovering from humanitarian crisis situation.</t>
  </si>
  <si>
    <t>Although CRED recognises that the figures for people affected are not entirely reliable, since the definition leaves room for interpretation, it is nevertheless better to use this figure rather than the number of people killed, because it is the survivors who require emergency aid.</t>
  </si>
  <si>
    <t>D. Guha-Sapir, R. Below, Ph. Hoyois - EM-DAT: International Disaster Database – www.emdat.be – Université Catholique de Louvain – Brussels – Belgium.</t>
  </si>
  <si>
    <t xml:space="preserve"> </t>
  </si>
  <si>
    <r>
      <t>Prevalence of g</t>
    </r>
    <r>
      <rPr>
        <sz val="12"/>
        <color rgb="FFFF0000"/>
        <rFont val="Arial"/>
        <family val="2"/>
      </rPr>
      <t>lobale acute</t>
    </r>
    <r>
      <rPr>
        <sz val="12"/>
        <rFont val="Arial"/>
        <family val="2"/>
      </rPr>
      <t xml:space="preserve"> malnutrition in children </t>
    </r>
    <r>
      <rPr>
        <sz val="12"/>
        <color rgb="FFFF0000"/>
        <rFont val="Arial"/>
        <family val="2"/>
      </rPr>
      <t>0-59 months</t>
    </r>
  </si>
  <si>
    <r>
      <t>Prevalence of</t>
    </r>
    <r>
      <rPr>
        <sz val="12"/>
        <color rgb="FFFF0000"/>
        <rFont val="Arial"/>
        <family val="2"/>
      </rPr>
      <t xml:space="preserve"> global acute </t>
    </r>
    <r>
      <rPr>
        <sz val="12"/>
        <rFont val="Arial"/>
        <family val="2"/>
      </rPr>
      <t>malnutrition in children</t>
    </r>
    <r>
      <rPr>
        <sz val="12"/>
        <color rgb="FFFF0000"/>
        <rFont val="Arial"/>
        <family val="2"/>
      </rPr>
      <t xml:space="preserve"> 0-59 months</t>
    </r>
  </si>
  <si>
    <t>The malnutrition component concerns the actual quality and type of food supplied to provide the nutritional balance necessary for healthy and active life. It captures trends in chronic hunger.</t>
  </si>
  <si>
    <t>http://www.devinfolive.info/nutritioninfo/test/</t>
  </si>
  <si>
    <t>The indicator is based on the last Cadre Harmonisé available. It assess the current risk of food insecurity. The indicator is the total severe food Insecure people (IPC 3+) and for Cameroon we take data from EFSA.</t>
  </si>
  <si>
    <t>It would be better to use the figures of the population potentially affected to food insecurity (IPC Phase 3-5).</t>
  </si>
  <si>
    <t>Capacity</t>
  </si>
  <si>
    <t>CC.INS.GOV.GE</t>
  </si>
  <si>
    <t>Government effectiveness</t>
  </si>
  <si>
    <t>The Government effectiveness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</si>
  <si>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indicator shows the effectiveness of the governments’ effort for building resilience across all sectors of society.</t>
  </si>
  <si>
    <t>Worldwide Governance Indicators World Bank</t>
  </si>
  <si>
    <t xml:space="preserve">http://info.worldbank.org/governance/wgi
</t>
  </si>
  <si>
    <t>CC.INS.GOV.CPI</t>
  </si>
  <si>
    <t>Corruption Perception Index CPI</t>
  </si>
  <si>
    <t>The CPI scores and ranks countries based on how corrupt a country’s public sector is perceived to be. It is a composite index, a combination of surveys and assessments of corruption, collected by a variety of reputable institutions.</t>
  </si>
  <si>
    <t>The indicator captures the level of misuse of political power for private benefit, which is not directly considered in the construction of the government effectiveness even though interrelated.</t>
  </si>
  <si>
    <t>Trasparency International</t>
  </si>
  <si>
    <t>http://cpi.transparency.org/cpi2012/</t>
  </si>
  <si>
    <t>DRR implementation</t>
  </si>
  <si>
    <t>Global Humanitarian Assistance</t>
  </si>
  <si>
    <t>Disaster prevention and preparedness funds</t>
  </si>
  <si>
    <t>What resources do governments have to respond to crises within their own countries? What investments have been made in risk reduction?</t>
  </si>
  <si>
    <t>The indicator quantifies the level of investiment in DRR activity.</t>
  </si>
  <si>
    <t>Global Humanitarian Assistance report (GHA), Development Initiatives (DI). Development Initiatives based on OECD DAC, OECD DAC CRS, United Nations Development Programme (UNDP) Bureau for Crisis Prevention and Recovery (BCPR) and Global Facility for Disaster Reduction and Recovery (GFDRR) data.</t>
  </si>
  <si>
    <t>http://www.globalhumanitarianassistance.org/</t>
  </si>
  <si>
    <t>CC.INS.DRR</t>
  </si>
  <si>
    <t>Hyogo Framework for Action</t>
  </si>
  <si>
    <t>Hyogo Framework for Action scores</t>
  </si>
  <si>
    <t>The indicator for the Disaster Risk Reduction (DRR) activity in the country comes from the score of Hyogo Framework for Action self-assessment progress reports of the countries. HFA progress reports assess strategic priorities in the implementation of disaster risk reduction actions and establish baselines on levels of progress achieved in implementing the HFA's five priorities for action.</t>
  </si>
  <si>
    <t>The indicator quantifies the level of implementation of DRR activity.</t>
  </si>
  <si>
    <t>Self-evaluation has a risk of being perceived as a process of presenting inflated grades and being unreliable.</t>
  </si>
  <si>
    <t>ISDR</t>
  </si>
  <si>
    <t>http://preventionweb.net/applications/hfa/qbnhfa/</t>
  </si>
  <si>
    <t>CC.INF.COM.LITR</t>
  </si>
  <si>
    <t>Literacy rate, adult total (% of people ages 15 and above)</t>
  </si>
  <si>
    <t>Total is the percentage of the population age 15 and above who can, with understanding, read and write a short, simple statement on their everyday life.</t>
  </si>
  <si>
    <t>The communication component aims to measure the efficiency of dissemination of early warnings through a communication network as well as coordination of preparedness and emergency activities. It is dependent on the dispersion of the communication infrastructure as well as the literacy and education level of the recipients.</t>
  </si>
  <si>
    <t>UNESCO</t>
  </si>
  <si>
    <t>http://stats.uis.unesco.org/unesco</t>
  </si>
  <si>
    <t>CC.INF.COM.ELACCS</t>
  </si>
  <si>
    <t>Access to electricity (% of population)</t>
  </si>
  <si>
    <t>Access to electricity is the percentage of population with access to electricity. Electrification data are collected from industry, national surveys and international sources.</t>
  </si>
  <si>
    <t>http://data.worldbank.org/indicator/EG.ELC.ACCS.ZS</t>
  </si>
  <si>
    <t>CC.INF.COM.NETUS</t>
  </si>
  <si>
    <t>Internet Users</t>
  </si>
  <si>
    <t>Internet Users (per 100 people)</t>
  </si>
  <si>
    <t>Internet users are people with access to the worldwide network.</t>
  </si>
  <si>
    <t>http://data.worldbank.org/indicator/IT.NET.USER.P2</t>
  </si>
  <si>
    <t>CC.INF.COM.CEL</t>
  </si>
  <si>
    <t>Mobile celluar subscriptions</t>
  </si>
  <si>
    <t>Mobile celluar subscriptions (per 100 people)</t>
  </si>
  <si>
    <t>Mobile cellular telephone subscriptions are subscriptions to a public mobile telephone service using cellular technology, which provide access to the public switched telephone network. Post-paid and prepaid subscriptions are included.</t>
  </si>
  <si>
    <t>http://data.worldbank.org/indicator/IT.CEL.SETS.P2</t>
  </si>
  <si>
    <t>CC.INF.PHY.STA</t>
  </si>
  <si>
    <t>Improved sanitation facilities</t>
  </si>
  <si>
    <t>National
Subnational (if available)</t>
  </si>
  <si>
    <t>Access to improved sanitation facilities refers to the percentage of the population using improved sanitation facilities. The improved sanitation facilities include flush/pour flush (to piped sewer system, septic tank, pit latrine), ventilated improved pit (VIP) latrine, pit latrine with slab, and composting toilet.</t>
  </si>
  <si>
    <t xml:space="preserve">The physical infrastructure component tries to assess the accessibility as well as the redundancy of the systems which are two crucial characteristics in a crisis situation. 
For MDG monitoring, an improved sanitation facility is defined as one that hygienically separates human excreta from human contact. People without improved sanitation are susceptible to diseases and can become more vulnerable following a hazard.
</t>
  </si>
  <si>
    <t>Target 7.c of the Millenium development Goals is to "halve, by 2015, the proportion of the population without sustainable access to safe drinking water and basic sanitation". Indicator 7.9 is defined as “Proportion of population using an improved sanitation facility".</t>
  </si>
  <si>
    <t>http://data.worldbank.org/indicator/SH.STA.ACSN
https://www.wssinfo.org/documents/?tx_displaycontroller[type]=country_files</t>
  </si>
  <si>
    <t>CC.INF.PHY.H2O</t>
  </si>
  <si>
    <t>Improved water source</t>
  </si>
  <si>
    <t>The indicator defines the percentage of population with reasonable access (within one km) to an adequate amount of water (20 litres per person) through a household connection, public standpipe well or spring, or rain water system.
An improved drinking-water source is defined as one that, by nature of its construction or through active intervention, is protected from outside contamination, in particular from contamination with faecal matter.</t>
  </si>
  <si>
    <t>The physical infrastructure component tries to assess the accessibility as well as the redundancy of the systems which are two crucial characteristics in a crisis situation.
Use of an improved drinking water source is a proxy for access to safe drinking water. Improved drinking water sources are more likely to be protected from external contaminants than unimproved sources either by intervention or through their design and construction. People without improved water sources are vulnerable to diseases caused by unclean water and could become more vulnerable in the aftermath of a hazard, due to their existing ailments.</t>
  </si>
  <si>
    <t>Target 7.c of the Millennium development Goals is to "halve, by 2015, the proportion of the population without sustainable access to safe drinking water and basic sanitation". Indicator 7.8 is defined as "Proportion of population using an improved drinking water source".</t>
  </si>
  <si>
    <t>http://data.worldbank.org/indicator/SH.H2O.SAFE.ZS
https://www.wssinfo.org/documents/?tx_displaycontroller[type]=country_files</t>
  </si>
  <si>
    <t>CC.INF.AHC.HEALTH_EXP</t>
  </si>
  <si>
    <t>Per capita total expenditure on health (PPP int. USD)</t>
  </si>
  <si>
    <t>Per capita total expenditure on health (THE) expressed in Purchasing Power Parities (PPP) international dollar.</t>
  </si>
  <si>
    <t>The physical infrastructure component tries to assess the accessibility as well as the redundancy of the systems which are two crucial characteristics in a crisis situation.</t>
  </si>
  <si>
    <t>http://apps.who.int/ghodata
http://apps.who.int/nha/database/Select/Indicators/en</t>
  </si>
  <si>
    <t>Average of DTC1 and DTC3</t>
  </si>
  <si>
    <t>WHO</t>
  </si>
  <si>
    <t>CC.INF.AHC.MEAS</t>
  </si>
  <si>
    <t>Measles Immunization Coverage</t>
  </si>
  <si>
    <t>Measles (MCV) immunization coverage among 1-year-olds (%)</t>
  </si>
  <si>
    <t>The percentage of children under one year of age who have received at least one dose of measles-containing vaccine in a given year.</t>
  </si>
  <si>
    <t xml:space="preserve">The physical infrastructure component tries to assess the accessibility as well as the redundancy of the systems which are two crucial characteristics in a crisis situation.
Measles immunization coverage is a good proxy of health system performance.
</t>
  </si>
  <si>
    <t>http://apps.who.int/ghodata</t>
  </si>
  <si>
    <t>CC.INF.AHC.PHYS</t>
  </si>
  <si>
    <t>Physicians density</t>
  </si>
  <si>
    <t>Density of physicians (per 10,000 population)</t>
  </si>
  <si>
    <t>Number of medical doctors (physicians), including generalist and specialist medical practitioners, per 10,000 population.</t>
  </si>
  <si>
    <t>The physical infrastructure component tries to assess the accessibility as well as the redundancy of the systems which are two crucial characteristics in a crisis situation.
Preparing the health workforce to work towards the attainment of a country's health objectives represents one of the most important challenges for its health system.</t>
  </si>
  <si>
    <t>Common</t>
  </si>
  <si>
    <t>ORNL LandScan population density</t>
  </si>
  <si>
    <t>OakRidge National Laboratory</t>
  </si>
  <si>
    <t>http://www.ornl.gov/sci/landscan/</t>
  </si>
  <si>
    <t>Total population</t>
  </si>
  <si>
    <t>http://data.worldbank.org/indicator/SP.POP.TOTL</t>
  </si>
  <si>
    <t>Physical exposure to earthquake MMI VI</t>
  </si>
  <si>
    <t>Physical exposure to earthquake MMI VIII</t>
  </si>
  <si>
    <t>Physical exposure to Tsunami</t>
  </si>
  <si>
    <t>Physical exposure to Cyclone SS1</t>
  </si>
  <si>
    <t>Physical exposure to Cyclone SS3</t>
  </si>
  <si>
    <t>Physical exposure to Cyclone Surge</t>
  </si>
  <si>
    <t>Intentional homicide</t>
  </si>
  <si>
    <t>Political Stability</t>
  </si>
  <si>
    <t>U5 Under weight</t>
  </si>
  <si>
    <t>Phisicians Density</t>
  </si>
  <si>
    <t>Average Dietary Energy Supply Adequacy</t>
  </si>
  <si>
    <t>Prevalence of Undernourishment</t>
  </si>
  <si>
    <t>Domestic Food Price Level Index</t>
  </si>
  <si>
    <t>Domestic Food Price Volatility Index</t>
  </si>
  <si>
    <t>Road density</t>
  </si>
  <si>
    <t>1984-2014</t>
  </si>
  <si>
    <t>2009-2012</t>
  </si>
  <si>
    <t>2012-14</t>
  </si>
  <si>
    <t>2007-15</t>
  </si>
  <si>
    <t>2005-13</t>
  </si>
  <si>
    <t>2001-11</t>
  </si>
  <si>
    <t>2008-11</t>
  </si>
  <si>
    <t>per 1,000 people</t>
  </si>
  <si>
    <t>km of road per 100 sq.km</t>
  </si>
  <si>
    <t>2014-2024</t>
  </si>
  <si>
    <t>1984-2023</t>
  </si>
  <si>
    <t>People affected by droughts 1984-2023 - average annual population affected (percentage of the total population)</t>
  </si>
  <si>
    <t>The indicator shows the percentage of the average annual affected population per country by droughts on the period from 1984 to 2023.</t>
  </si>
  <si>
    <t>2000-2023</t>
  </si>
  <si>
    <t>ACLED Number of incidents</t>
  </si>
  <si>
    <t>Current Conflict Intensity</t>
  </si>
  <si>
    <t>UCDP Current Conflict Intensity</t>
  </si>
  <si>
    <t xml:space="preserve"> GCRI Projected Conflict Probability</t>
  </si>
  <si>
    <t>HA.HUM.CON.UCDP</t>
  </si>
  <si>
    <t>UCDP Georeferenced Event Dataset (GED) estimates the number of fatalities from the individual events of organized violence occurring at a given time and place, using 3 different estimates: A “low” estimate, a “high” estimate and a “best” estimate (i.e. middle-of-the-road estimate). INFORM Risk uses the UCDP “best” estimate total fatalities by country-year as a measure of conflict intensity.</t>
  </si>
  <si>
    <t>The Uppsala Conflict Data Program (UCDP)</t>
  </si>
  <si>
    <t>https://ucdp.uu.se/downloads/index.html#ged_global</t>
  </si>
  <si>
    <t>Projected Conflict Probability</t>
  </si>
  <si>
    <t>HA.HUM.CON.GCRI</t>
  </si>
  <si>
    <t>GCRI derived Conflict probability</t>
  </si>
  <si>
    <t>The Global Conflict Risk Index (GCRI) estimates the risk of internal conflict at the country level within the next 4 years. INFORM Risk uses the GCRI probability estimates for the “any conflict” category, which includes the sub-categories “state-based conflict”, “non-state conflict”, and “one-sided violence”.</t>
  </si>
  <si>
    <t>European Commission, Joint Research Centre (JRC)</t>
  </si>
  <si>
    <t>http://conflictrisk.jrc.ec.europa.eu/</t>
  </si>
  <si>
    <t>2023-2024</t>
  </si>
  <si>
    <t>Per 100 people</t>
  </si>
  <si>
    <t>2015-2022</t>
  </si>
  <si>
    <t>2015-2023</t>
  </si>
  <si>
    <t>Tuberculosis incidence</t>
  </si>
  <si>
    <t>2018-2023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</si>
</sst>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164" formatCode="_(* #,##0.00_);_(* \(#,##0.00\);_(* &quot;-&quot;??_);_(@_)"/>
    <numFmt numFmtId="165" formatCode="_-* #,##0.00\ _€_-;\-* #,##0.00\ _€_-;_-* &quot;-&quot;??\ _€_-;_-@_-"/>
    <numFmt numFmtId="166" formatCode="0.0"/>
    <numFmt numFmtId="167" formatCode="0.000%"/>
    <numFmt numFmtId="168" formatCode="_-* #,##0_-;\-* #,##0_-;_-* &quot;-&quot;??_-;_-@_-"/>
    <numFmt numFmtId="169" formatCode="0.0%"/>
    <numFmt numFmtId="170" formatCode="_-* #,##0.00_-;_-* #,##0.00\-;_-* &quot;-&quot;??_-;_-@_-"/>
    <numFmt numFmtId="171" formatCode="&quot;$&quot;#,##0\ ;\(&quot;$&quot;#,##0\)"/>
    <numFmt numFmtId="172" formatCode="_-* #,##0\ _F_B_-;\-* #,##0\ _F_B_-;_-* &quot;-&quot;\ _F_B_-;_-@_-"/>
    <numFmt numFmtId="173" formatCode="_-* #,##0.00\ _F_B_-;\-* #,##0.00\ _F_B_-;_-* &quot;-&quot;??\ _F_B_-;_-@_-"/>
    <numFmt numFmtId="174" formatCode="_(&quot;€&quot;* #,##0.00_);_(&quot;€&quot;* \(#,##0.00\);_(&quot;€&quot;* &quot;-&quot;??_);_(@_)"/>
    <numFmt numFmtId="175" formatCode="##0.0"/>
    <numFmt numFmtId="176" formatCode="##0.0\ \|"/>
    <numFmt numFmtId="177" formatCode="_-* #,##0\ &quot;FB&quot;_-;\-* #,##0\ &quot;FB&quot;_-;_-* &quot;-&quot;\ &quot;FB&quot;_-;_-@_-"/>
    <numFmt numFmtId="178" formatCode="_-* #,##0.00\ &quot;FB&quot;_-;\-* #,##0.00\ &quot;FB&quot;_-;_-* &quot;-&quot;??\ &quot;FB&quot;_-;_-@_-"/>
    <numFmt numFmtId="179" formatCode="_-* #,##0\ _C_F_A_-;\-* #,##0\ _C_F_A_-;_-* &quot;-&quot;\ _C_F_A_-;_-@_-"/>
    <numFmt numFmtId="180" formatCode="_(* #,##0_);_(* \(#,##0\);_(* &quot;-&quot;??_);_(@_)"/>
  </numFmts>
  <fonts count="1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1"/>
      <color indexed="8"/>
      <name val="Calibri"/>
      <family val="2"/>
      <scheme val="minor"/>
    </font>
    <font>
      <b/>
      <sz val="11"/>
      <name val="Calibri"/>
      <family val="2"/>
      <scheme val="minor"/>
    </font>
    <font>
      <b/>
      <sz val="13"/>
      <name val="Calibri"/>
      <family val="2"/>
      <scheme val="minor"/>
    </font>
    <font>
      <b/>
      <sz val="15"/>
      <color theme="5" tint="-0.249977111117893"/>
      <name val="Calibri"/>
      <family val="2"/>
      <scheme val="minor"/>
    </font>
    <font>
      <b/>
      <sz val="13"/>
      <color theme="4" tint="-0.249977111117893"/>
      <name val="Calibri"/>
      <family val="2"/>
      <scheme val="minor"/>
    </font>
    <font>
      <b/>
      <sz val="15"/>
      <color theme="3" tint="-0.249977111117893"/>
      <name val="Calibri"/>
      <family val="2"/>
      <scheme val="minor"/>
    </font>
    <font>
      <b/>
      <sz val="15"/>
      <color theme="7" tint="-0.249977111117893"/>
      <name val="Calibri"/>
      <family val="2"/>
      <scheme val="minor"/>
    </font>
    <font>
      <b/>
      <sz val="11"/>
      <color theme="1" tint="0.499984740745262"/>
      <name val="Calibri"/>
      <family val="2"/>
      <scheme val="minor"/>
    </font>
    <font>
      <sz val="10"/>
      <color theme="1"/>
      <name val="Calibri"/>
      <family val="2"/>
      <scheme val="minor"/>
    </font>
    <font>
      <sz val="13"/>
      <color theme="8" tint="-0.249977111117893"/>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i/>
      <sz val="10"/>
      <name val="Calibri"/>
      <family val="2"/>
      <scheme val="minor"/>
    </font>
    <font>
      <b/>
      <sz val="10"/>
      <name val="Calibri"/>
      <family val="2"/>
    </font>
    <font>
      <b/>
      <sz val="18"/>
      <color theme="0"/>
      <name val="Calibri"/>
      <family val="2"/>
    </font>
    <font>
      <sz val="10"/>
      <color theme="0" tint="-0.499984740745262"/>
      <name val="Calibri"/>
      <family val="2"/>
      <scheme val="minor"/>
    </font>
    <font>
      <sz val="11"/>
      <color theme="1" tint="0.499984740745262"/>
      <name val="Calibri"/>
      <family val="2"/>
      <scheme val="minor"/>
    </font>
    <font>
      <i/>
      <sz val="11"/>
      <color theme="1" tint="0.499984740745262"/>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1"/>
      <color theme="10"/>
      <name val="Calibri"/>
      <family val="2"/>
    </font>
    <font>
      <sz val="11"/>
      <name val="Calibri"/>
      <family val="2"/>
      <scheme val="minor"/>
    </font>
    <font>
      <u/>
      <sz val="11"/>
      <color theme="10"/>
      <name val="Calibri"/>
      <family val="2"/>
      <scheme val="minor"/>
    </font>
    <font>
      <sz val="13"/>
      <color theme="4" tint="-0.249977111117893"/>
      <name val="Calibri"/>
      <family val="2"/>
      <scheme val="minor"/>
    </font>
    <font>
      <b/>
      <sz val="18"/>
      <color rgb="FF323232"/>
      <name val="Calibri"/>
      <family val="2"/>
    </font>
    <font>
      <sz val="11"/>
      <color rgb="FF323232"/>
      <name val="Calibri"/>
      <family val="2"/>
      <scheme val="minor"/>
    </font>
    <font>
      <b/>
      <sz val="11"/>
      <color rgb="FF323232"/>
      <name val="Calibri"/>
      <family val="2"/>
      <scheme val="minor"/>
    </font>
    <font>
      <b/>
      <sz val="10"/>
      <color rgb="FF323232"/>
      <name val="Calibri"/>
      <family val="2"/>
    </font>
    <font>
      <i/>
      <sz val="13"/>
      <color theme="8" tint="-0.249977111117893"/>
      <name val="Calibri"/>
      <family val="2"/>
      <scheme val="minor"/>
    </font>
    <font>
      <b/>
      <sz val="13"/>
      <color theme="2" tint="-0.749992370372631"/>
      <name val="Calibri"/>
      <family val="2"/>
      <scheme val="minor"/>
    </font>
    <font>
      <sz val="13"/>
      <color theme="6" tint="-0.249977111117893"/>
      <name val="Calibri"/>
      <family val="2"/>
      <scheme val="minor"/>
    </font>
    <font>
      <i/>
      <sz val="10"/>
      <color theme="1"/>
      <name val="Arial"/>
      <family val="2"/>
    </font>
    <font>
      <sz val="10"/>
      <color theme="1"/>
      <name val="Arial"/>
      <family val="2"/>
    </font>
    <font>
      <sz val="10"/>
      <color theme="1" tint="0.499984740745262"/>
      <name val="Arial"/>
      <family val="2"/>
    </font>
    <font>
      <b/>
      <sz val="10"/>
      <color theme="0"/>
      <name val="Arial"/>
      <family val="2"/>
    </font>
    <font>
      <sz val="10"/>
      <color rgb="FF323232"/>
      <name val="Arial"/>
      <family val="2"/>
    </font>
    <font>
      <i/>
      <sz val="10"/>
      <color rgb="FFFF0000"/>
      <name val="Arial"/>
      <family val="2"/>
    </font>
    <font>
      <sz val="11"/>
      <color rgb="FF238B45"/>
      <name val="Calibri"/>
      <family val="2"/>
      <scheme val="minor"/>
    </font>
    <font>
      <sz val="10"/>
      <color rgb="FF238B45"/>
      <name val="Arial"/>
      <family val="2"/>
    </font>
    <font>
      <sz val="12"/>
      <color rgb="FF323232"/>
      <name val="Arial"/>
      <family val="2"/>
    </font>
    <font>
      <sz val="12"/>
      <name val="Arial"/>
      <family val="2"/>
    </font>
    <font>
      <sz val="12"/>
      <color indexed="17"/>
      <name val="Arial"/>
      <family val="2"/>
    </font>
    <font>
      <sz val="24"/>
      <color theme="0"/>
      <name val="Arial"/>
      <family val="2"/>
    </font>
    <font>
      <sz val="11"/>
      <color theme="1"/>
      <name val="Arial"/>
      <family val="2"/>
    </font>
    <font>
      <b/>
      <sz val="11"/>
      <name val="Arial"/>
      <family val="2"/>
    </font>
    <font>
      <sz val="11"/>
      <name val="Arial"/>
      <family val="2"/>
    </font>
    <font>
      <sz val="12"/>
      <color theme="1"/>
      <name val="Times New Roman"/>
      <family val="2"/>
    </font>
    <font>
      <sz val="12"/>
      <color theme="4" tint="-0.249977111117893"/>
      <name val="Calibri"/>
      <family val="2"/>
      <scheme val="minor"/>
    </font>
    <font>
      <sz val="8"/>
      <color indexed="81"/>
      <name val="Tahoma"/>
      <family val="2"/>
    </font>
    <font>
      <b/>
      <sz val="8"/>
      <color indexed="81"/>
      <name val="Tahoma"/>
      <family val="2"/>
    </font>
    <font>
      <i/>
      <sz val="11"/>
      <name val="Calibri"/>
      <family val="2"/>
      <scheme val="minor"/>
    </font>
    <font>
      <sz val="12"/>
      <color rgb="FFFF0000"/>
      <name val="Arial"/>
      <family val="2"/>
    </font>
    <font>
      <sz val="10"/>
      <color rgb="FFFF0000"/>
      <name val="Calibri"/>
      <family val="2"/>
      <scheme val="minor"/>
    </font>
    <font>
      <b/>
      <sz val="13"/>
      <color theme="6" tint="-0.249977111117893"/>
      <name val="Calibri"/>
      <family val="2"/>
      <scheme val="minor"/>
    </font>
    <font>
      <b/>
      <sz val="13"/>
      <color theme="8" tint="-0.249977111117893"/>
      <name val="Calibri"/>
      <family val="2"/>
      <scheme val="minor"/>
    </font>
    <font>
      <sz val="9"/>
      <color indexed="81"/>
      <name val="Tahoma"/>
      <family val="2"/>
    </font>
    <font>
      <b/>
      <sz val="9"/>
      <color indexed="81"/>
      <name val="Tahoma"/>
      <family val="2"/>
    </font>
    <font>
      <sz val="12"/>
      <color theme="0" tint="-0.499984740745262"/>
      <name val="Arial"/>
      <family val="2"/>
    </font>
    <font>
      <sz val="10"/>
      <color rgb="FF92D050"/>
      <name val="Calibri"/>
      <family val="2"/>
      <scheme val="minor"/>
    </font>
    <font>
      <sz val="11"/>
      <color rgb="FF92D050"/>
      <name val="Calibri"/>
      <family val="2"/>
      <scheme val="minor"/>
    </font>
    <font>
      <i/>
      <sz val="11"/>
      <color theme="1" tint="4.9989318521683403E-2"/>
      <name val="Calibri"/>
      <family val="2"/>
      <scheme val="minor"/>
    </font>
    <font>
      <sz val="8"/>
      <name val="Calibri"/>
      <family val="2"/>
      <scheme val="minor"/>
    </font>
    <font>
      <sz val="11"/>
      <color theme="1"/>
      <name val="Calibri"/>
      <family val="2"/>
      <charset val="129"/>
      <scheme val="minor"/>
    </font>
    <font>
      <u/>
      <sz val="11"/>
      <color theme="10"/>
      <name val="Calibri"/>
      <family val="2"/>
      <charset val="129"/>
      <scheme val="minor"/>
    </font>
    <font>
      <sz val="12"/>
      <color theme="1"/>
      <name val="Calibri"/>
      <family val="2"/>
      <scheme val="minor"/>
    </font>
    <font>
      <sz val="12"/>
      <color rgb="FF9C0006"/>
      <name val="Calibri"/>
      <family val="2"/>
      <scheme val="minor"/>
    </font>
  </fonts>
  <fills count="8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thin">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right style="thin">
        <color theme="0"/>
      </right>
      <top/>
      <bottom/>
      <diagonal/>
    </border>
    <border>
      <left style="thin">
        <color theme="0"/>
      </left>
      <right/>
      <top style="thin">
        <color theme="0"/>
      </top>
      <bottom/>
      <diagonal/>
    </border>
    <border>
      <left/>
      <right/>
      <top style="thin">
        <color theme="0"/>
      </top>
      <bottom style="thin">
        <color theme="0"/>
      </bottom>
      <diagonal/>
    </border>
  </borders>
  <cellStyleXfs count="30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164"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4" fontId="1" fillId="0" borderId="0" applyFont="0" applyFill="0" applyBorder="0" applyAlignment="0" applyProtection="0"/>
    <xf numFmtId="0" fontId="1" fillId="8" borderId="8" applyNumberFormat="0" applyFont="0" applyAlignment="0" applyProtection="0"/>
    <xf numFmtId="0" fontId="18" fillId="0" borderId="0"/>
    <xf numFmtId="164" fontId="18" fillId="0" borderId="0" applyFont="0" applyFill="0" applyBorder="0" applyAlignment="0" applyProtection="0"/>
    <xf numFmtId="0" fontId="18" fillId="0" borderId="0"/>
    <xf numFmtId="0" fontId="36" fillId="0" borderId="0">
      <alignment vertical="top"/>
    </xf>
    <xf numFmtId="0" fontId="36"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7" fillId="52" borderId="0" applyNumberFormat="0" applyBorder="0" applyAlignment="0" applyProtection="0"/>
    <xf numFmtId="0" fontId="20" fillId="52" borderId="0" applyNumberFormat="0" applyBorder="0" applyAlignment="0" applyProtection="0"/>
    <xf numFmtId="0" fontId="37"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37"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37"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38" fillId="40" borderId="0" applyNumberFormat="0" applyBorder="0" applyAlignment="0" applyProtection="0"/>
    <xf numFmtId="0" fontId="39" fillId="54"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0"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9" fillId="56" borderId="0" applyNumberFormat="0" applyBorder="0" applyAlignment="0" applyProtection="0"/>
    <xf numFmtId="0" fontId="38" fillId="56" borderId="0" applyNumberFormat="0" applyBorder="0" applyAlignment="0" applyProtection="0"/>
    <xf numFmtId="0" fontId="18" fillId="0" borderId="0" applyNumberFormat="0" applyFill="0" applyBorder="0" applyAlignment="0" applyProtection="0"/>
    <xf numFmtId="0" fontId="40" fillId="46" borderId="20" applyNumberFormat="0" applyAlignment="0" applyProtection="0"/>
    <xf numFmtId="0" fontId="41" fillId="57" borderId="21"/>
    <xf numFmtId="0" fontId="42" fillId="58" borderId="22">
      <alignment horizontal="right" vertical="top" wrapText="1"/>
    </xf>
    <xf numFmtId="0" fontId="43" fillId="46" borderId="20" applyNumberFormat="0" applyAlignment="0" applyProtection="0"/>
    <xf numFmtId="0" fontId="41" fillId="0" borderId="19"/>
    <xf numFmtId="0" fontId="44" fillId="0" borderId="23" applyNumberFormat="0" applyFill="0" applyAlignment="0" applyProtection="0"/>
    <xf numFmtId="0" fontId="45" fillId="59" borderId="24" applyNumberFormat="0" applyAlignment="0" applyProtection="0"/>
    <xf numFmtId="0" fontId="46" fillId="59" borderId="24" applyNumberFormat="0" applyAlignment="0" applyProtection="0"/>
    <xf numFmtId="0" fontId="47" fillId="50" borderId="0">
      <alignment horizontal="center"/>
    </xf>
    <xf numFmtId="0" fontId="48" fillId="50" borderId="0">
      <alignment horizontal="center" vertical="center"/>
    </xf>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18" fillId="60" borderId="0">
      <alignment horizontal="center" wrapText="1"/>
    </xf>
    <xf numFmtId="0" fontId="49" fillId="50" borderId="0">
      <alignment horizontal="center"/>
    </xf>
    <xf numFmtId="170" fontId="37" fillId="0" borderId="0" applyFont="0" applyFill="0" applyBorder="0" applyAlignment="0" applyProtection="0"/>
    <xf numFmtId="164" fontId="18" fillId="0" borderId="0" applyFont="0" applyFill="0" applyBorder="0" applyAlignment="0" applyProtection="0"/>
    <xf numFmtId="164" fontId="20" fillId="0" borderId="0" applyFont="0" applyFill="0" applyBorder="0" applyAlignment="0" applyProtection="0"/>
    <xf numFmtId="3" fontId="18" fillId="0" borderId="0" applyFont="0" applyFill="0" applyBorder="0" applyAlignment="0" applyProtection="0"/>
    <xf numFmtId="0" fontId="46" fillId="59" borderId="24" applyNumberFormat="0" applyAlignment="0" applyProtection="0"/>
    <xf numFmtId="171" fontId="18" fillId="0" borderId="0" applyFont="0" applyFill="0" applyBorder="0" applyAlignment="0" applyProtection="0"/>
    <xf numFmtId="0" fontId="50" fillId="51" borderId="21" applyBorder="0">
      <protection locked="0"/>
    </xf>
    <xf numFmtId="0"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0" fontId="51" fillId="51" borderId="21">
      <protection locked="0"/>
    </xf>
    <xf numFmtId="0" fontId="18" fillId="51" borderId="19"/>
    <xf numFmtId="0" fontId="18" fillId="50" borderId="0"/>
    <xf numFmtId="174" fontId="18" fillId="0" borderId="0" applyFon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0" fontId="53" fillId="50" borderId="19">
      <alignment horizontal="left"/>
    </xf>
    <xf numFmtId="0" fontId="36" fillId="50" borderId="0">
      <alignment horizontal="left"/>
    </xf>
    <xf numFmtId="0" fontId="54" fillId="0" borderId="23" applyNumberFormat="0" applyFill="0" applyAlignment="0" applyProtection="0"/>
    <xf numFmtId="0" fontId="55" fillId="35" borderId="0" applyNumberFormat="0" applyBorder="0" applyAlignment="0" applyProtection="0"/>
    <xf numFmtId="0" fontId="55" fillId="35" borderId="0" applyNumberFormat="0" applyBorder="0" applyAlignment="0" applyProtection="0"/>
    <xf numFmtId="0" fontId="42" fillId="61" borderId="0">
      <alignment horizontal="right" vertical="top" wrapText="1"/>
    </xf>
    <xf numFmtId="0" fontId="56" fillId="0" borderId="0" applyNumberFormat="0" applyFill="0" applyBorder="0" applyAlignment="0" applyProtection="0">
      <alignment vertical="top"/>
      <protection locked="0"/>
    </xf>
    <xf numFmtId="0" fontId="57" fillId="53" borderId="20" applyNumberFormat="0" applyAlignment="0" applyProtection="0"/>
    <xf numFmtId="0" fontId="57" fillId="53" borderId="20" applyNumberFormat="0" applyAlignment="0" applyProtection="0"/>
    <xf numFmtId="0" fontId="58" fillId="60" borderId="0">
      <alignment horizontal="center"/>
    </xf>
    <xf numFmtId="0" fontId="18" fillId="50" borderId="19">
      <alignment horizontal="centerContinuous" wrapText="1"/>
    </xf>
    <xf numFmtId="0" fontId="59" fillId="62" borderId="0">
      <alignment horizontal="center" wrapText="1"/>
    </xf>
    <xf numFmtId="170" fontId="37" fillId="0" borderId="0" applyFont="0" applyFill="0" applyBorder="0" applyAlignment="0" applyProtection="0"/>
    <xf numFmtId="0" fontId="60" fillId="0" borderId="11" applyNumberFormat="0" applyFill="0" applyAlignment="0" applyProtection="0"/>
    <xf numFmtId="0" fontId="61" fillId="0" borderId="25" applyNumberFormat="0" applyFill="0" applyAlignment="0" applyProtection="0"/>
    <xf numFmtId="0" fontId="62" fillId="0" borderId="12" applyNumberFormat="0" applyFill="0" applyAlignment="0" applyProtection="0"/>
    <xf numFmtId="0" fontId="62" fillId="0" borderId="0" applyNumberFormat="0" applyFill="0" applyBorder="0" applyAlignment="0" applyProtection="0"/>
    <xf numFmtId="0" fontId="41" fillId="50" borderId="26">
      <alignment wrapText="1"/>
    </xf>
    <xf numFmtId="0" fontId="41" fillId="50" borderId="15"/>
    <xf numFmtId="0" fontId="41" fillId="50" borderId="27"/>
    <xf numFmtId="0" fontId="41" fillId="50" borderId="28">
      <alignment horizontal="center" wrapText="1"/>
    </xf>
    <xf numFmtId="0" fontId="54" fillId="0" borderId="23" applyNumberFormat="0" applyFill="0" applyAlignment="0" applyProtection="0"/>
    <xf numFmtId="0" fontId="18" fillId="0" borderId="0" applyFont="0" applyFill="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4"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37" fillId="0" borderId="0"/>
    <xf numFmtId="0" fontId="20" fillId="0" borderId="0"/>
    <xf numFmtId="0" fontId="37" fillId="0" borderId="0"/>
    <xf numFmtId="0" fontId="37" fillId="0" borderId="0"/>
    <xf numFmtId="0" fontId="18" fillId="0" borderId="0"/>
    <xf numFmtId="0" fontId="37" fillId="0" borderId="0"/>
    <xf numFmtId="0" fontId="20" fillId="0" borderId="0"/>
    <xf numFmtId="0" fontId="37"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36" fillId="0" borderId="0"/>
    <xf numFmtId="0" fontId="20" fillId="64" borderId="29" applyNumberFormat="0" applyFont="0" applyAlignment="0" applyProtection="0"/>
    <xf numFmtId="0" fontId="20" fillId="64" borderId="29" applyNumberFormat="0" applyFont="0" applyAlignment="0" applyProtection="0"/>
    <xf numFmtId="0" fontId="37" fillId="64" borderId="29" applyNumberFormat="0" applyFont="0" applyAlignment="0" applyProtection="0"/>
    <xf numFmtId="0" fontId="65"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41" fillId="50" borderId="19"/>
    <xf numFmtId="0" fontId="48" fillId="50" borderId="0">
      <alignment horizontal="right"/>
    </xf>
    <xf numFmtId="0" fontId="66" fillId="62" borderId="0">
      <alignment horizontal="center"/>
    </xf>
    <xf numFmtId="0" fontId="67" fillId="61" borderId="19">
      <alignment horizontal="left" vertical="top" wrapText="1"/>
    </xf>
    <xf numFmtId="0" fontId="68" fillId="61" borderId="30">
      <alignment horizontal="left" vertical="top" wrapText="1"/>
    </xf>
    <xf numFmtId="0" fontId="67" fillId="61" borderId="31">
      <alignment horizontal="left" vertical="top" wrapText="1"/>
    </xf>
    <xf numFmtId="0" fontId="67" fillId="61" borderId="30">
      <alignment horizontal="left" vertical="top"/>
    </xf>
    <xf numFmtId="0" fontId="18" fillId="65" borderId="0" applyNumberFormat="0" applyFont="0" applyBorder="0" applyProtection="0">
      <alignment horizontal="left" vertical="center"/>
    </xf>
    <xf numFmtId="0" fontId="18" fillId="0" borderId="32" applyNumberFormat="0" applyFill="0" applyProtection="0">
      <alignment horizontal="left" vertical="center" wrapText="1" indent="1"/>
    </xf>
    <xf numFmtId="175" fontId="18" fillId="0" borderId="32"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5" fontId="18" fillId="0" borderId="0" applyFill="0" applyBorder="0" applyProtection="0">
      <alignment horizontal="right" vertical="center" wrapText="1"/>
    </xf>
    <xf numFmtId="176" fontId="18" fillId="0" borderId="0" applyFill="0" applyBorder="0" applyProtection="0">
      <alignment horizontal="right" vertical="center" wrapText="1"/>
    </xf>
    <xf numFmtId="0" fontId="18" fillId="0" borderId="33" applyNumberFormat="0" applyFill="0" applyProtection="0">
      <alignment horizontal="left" vertical="center" wrapText="1"/>
    </xf>
    <xf numFmtId="0" fontId="18" fillId="0" borderId="33" applyNumberFormat="0" applyFill="0" applyProtection="0">
      <alignment horizontal="left" vertical="center" wrapText="1" indent="1"/>
    </xf>
    <xf numFmtId="175" fontId="18" fillId="0" borderId="33"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9" fillId="0" borderId="0" applyNumberFormat="0" applyFill="0" applyBorder="0" applyProtection="0">
      <alignment horizontal="left" vertical="center" wrapText="1"/>
    </xf>
    <xf numFmtId="0" fontId="69" fillId="0" borderId="0" applyNumberFormat="0" applyFill="0" applyBorder="0" applyProtection="0">
      <alignment horizontal="left" vertical="center" wrapText="1"/>
    </xf>
    <xf numFmtId="0" fontId="70" fillId="0" borderId="0" applyNumberFormat="0" applyFill="0" applyBorder="0" applyProtection="0">
      <alignment vertical="center" wrapText="1"/>
    </xf>
    <xf numFmtId="0" fontId="18" fillId="0" borderId="34" applyNumberFormat="0" applyFont="0" applyFill="0" applyProtection="0">
      <alignment horizontal="center" vertical="center" wrapText="1"/>
    </xf>
    <xf numFmtId="0" fontId="69" fillId="0" borderId="34" applyNumberFormat="0" applyFill="0" applyProtection="0">
      <alignment horizontal="center" vertical="center" wrapText="1"/>
    </xf>
    <xf numFmtId="0" fontId="69" fillId="0" borderId="34" applyNumberFormat="0" applyFill="0" applyProtection="0">
      <alignment horizontal="center" vertical="center" wrapText="1"/>
    </xf>
    <xf numFmtId="0" fontId="18" fillId="0" borderId="32" applyNumberFormat="0" applyFill="0" applyProtection="0">
      <alignment horizontal="left" vertical="center" wrapText="1"/>
    </xf>
    <xf numFmtId="0" fontId="37" fillId="0" borderId="0"/>
    <xf numFmtId="0" fontId="71" fillId="0" borderId="0"/>
    <xf numFmtId="0" fontId="18" fillId="0" borderId="0"/>
    <xf numFmtId="0" fontId="18" fillId="0" borderId="0">
      <alignment horizontal="left" wrapText="1"/>
    </xf>
    <xf numFmtId="0" fontId="18" fillId="0" borderId="0">
      <alignment vertical="top"/>
    </xf>
    <xf numFmtId="0" fontId="72" fillId="0" borderId="35"/>
    <xf numFmtId="0" fontId="73" fillId="0" borderId="0"/>
    <xf numFmtId="0" fontId="74" fillId="0" borderId="0">
      <alignment horizontal="left" vertical="top"/>
    </xf>
    <xf numFmtId="0" fontId="47" fillId="50" borderId="0">
      <alignment horizontal="center"/>
    </xf>
    <xf numFmtId="0" fontId="75" fillId="0" borderId="0" applyNumberFormat="0" applyFill="0" applyBorder="0" applyAlignment="0" applyProtection="0"/>
    <xf numFmtId="0" fontId="76" fillId="0" borderId="0" applyNumberFormat="0" applyFill="0" applyBorder="0" applyAlignment="0" applyProtection="0"/>
    <xf numFmtId="0" fontId="77" fillId="0" borderId="0">
      <alignment vertical="top"/>
    </xf>
    <xf numFmtId="0" fontId="78" fillId="50" borderId="0"/>
    <xf numFmtId="0" fontId="79" fillId="0" borderId="0" applyNumberFormat="0" applyFill="0" applyBorder="0" applyAlignment="0" applyProtection="0"/>
    <xf numFmtId="0" fontId="80" fillId="0" borderId="11" applyNumberFormat="0" applyFill="0" applyAlignment="0" applyProtection="0"/>
    <xf numFmtId="0" fontId="81" fillId="0" borderId="25" applyNumberFormat="0" applyFill="0" applyAlignment="0" applyProtection="0"/>
    <xf numFmtId="0" fontId="82" fillId="0" borderId="12" applyNumberFormat="0" applyFill="0" applyAlignment="0" applyProtection="0"/>
    <xf numFmtId="0" fontId="82" fillId="0" borderId="0" applyNumberFormat="0" applyFill="0" applyBorder="0" applyAlignment="0" applyProtection="0"/>
    <xf numFmtId="0" fontId="79" fillId="0" borderId="0" applyNumberFormat="0" applyFill="0" applyBorder="0" applyAlignment="0" applyProtection="0"/>
    <xf numFmtId="0" fontId="83" fillId="0" borderId="13" applyNumberFormat="0" applyFill="0" applyAlignment="0" applyProtection="0"/>
    <xf numFmtId="0" fontId="84" fillId="0" borderId="13" applyNumberFormat="0" applyFill="0" applyAlignment="0" applyProtection="0"/>
    <xf numFmtId="0" fontId="85" fillId="46" borderId="36" applyNumberFormat="0" applyAlignment="0" applyProtection="0"/>
    <xf numFmtId="0" fontId="86" fillId="34" borderId="0" applyNumberFormat="0" applyBorder="0" applyAlignment="0" applyProtection="0"/>
    <xf numFmtId="0" fontId="87" fillId="35" borderId="0" applyNumberFormat="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alignment vertical="top"/>
      <protection locked="0"/>
    </xf>
    <xf numFmtId="0" fontId="101" fillId="0" borderId="0" applyNumberFormat="0" applyFill="0" applyBorder="0" applyAlignment="0" applyProtection="0"/>
    <xf numFmtId="0" fontId="125" fillId="0" borderId="0"/>
    <xf numFmtId="0" fontId="125"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8" borderId="8" applyNumberFormat="0" applyFont="0" applyAlignment="0" applyProtection="0"/>
    <xf numFmtId="165" fontId="18" fillId="0" borderId="0" applyFont="0" applyFill="0" applyBorder="0" applyAlignment="0" applyProtection="0"/>
    <xf numFmtId="165" fontId="20" fillId="0" borderId="0" applyFont="0" applyFill="0" applyBorder="0" applyAlignment="0" applyProtection="0"/>
    <xf numFmtId="44" fontId="18" fillId="0" borderId="0" applyFont="0" applyFill="0" applyBorder="0" applyAlignment="0" applyProtection="0"/>
    <xf numFmtId="0" fontId="89" fillId="0" borderId="0" applyNumberFormat="0" applyFill="0" applyBorder="0" applyAlignment="0" applyProtection="0">
      <alignment vertical="top"/>
      <protection locked="0"/>
    </xf>
    <xf numFmtId="164" fontId="1" fillId="0" borderId="0" applyFont="0" applyFill="0" applyBorder="0" applyAlignment="0" applyProtection="0"/>
    <xf numFmtId="0" fontId="141" fillId="0" borderId="0"/>
    <xf numFmtId="0" fontId="142" fillId="0" borderId="0" applyNumberFormat="0" applyFill="0" applyBorder="0" applyAlignment="0" applyProtection="0"/>
    <xf numFmtId="164" fontId="141" fillId="0" borderId="0" applyFont="0" applyFill="0" applyBorder="0" applyAlignment="0" applyProtection="0"/>
    <xf numFmtId="0" fontId="143" fillId="0" borderId="0"/>
    <xf numFmtId="0" fontId="77" fillId="0" borderId="0"/>
    <xf numFmtId="165" fontId="20" fillId="0" borderId="0" applyFont="0" applyFill="0" applyBorder="0" applyAlignment="0" applyProtection="0"/>
    <xf numFmtId="0" fontId="144" fillId="3" borderId="0" applyNumberFormat="0" applyBorder="0" applyAlignment="0" applyProtection="0"/>
    <xf numFmtId="164" fontId="1" fillId="0" borderId="0" applyFont="0" applyFill="0" applyBorder="0" applyAlignment="0" applyProtection="0"/>
    <xf numFmtId="179" fontId="1" fillId="0" borderId="0" applyFont="0" applyFill="0" applyBorder="0" applyAlignment="0" applyProtection="0"/>
  </cellStyleXfs>
  <cellXfs count="228">
    <xf numFmtId="0" fontId="0" fillId="0" borderId="0" xfId="0"/>
    <xf numFmtId="0" fontId="0" fillId="0" borderId="0" xfId="0" applyAlignment="1">
      <alignment horizontal="center" textRotation="90" wrapText="1"/>
    </xf>
    <xf numFmtId="166" fontId="1" fillId="23" borderId="10" xfId="31" applyNumberFormat="1" applyBorder="1" applyAlignment="1">
      <alignment horizontal="center" vertical="center"/>
    </xf>
    <xf numFmtId="166" fontId="13" fillId="24" borderId="10" xfId="32" applyNumberFormat="1" applyFont="1" applyBorder="1" applyAlignment="1">
      <alignment horizontal="center" vertical="center"/>
    </xf>
    <xf numFmtId="166" fontId="1" fillId="11" borderId="10" xfId="19" applyNumberFormat="1" applyBorder="1" applyAlignment="1">
      <alignment horizontal="center" vertical="center"/>
    </xf>
    <xf numFmtId="166" fontId="13" fillId="21" borderId="0" xfId="29" applyNumberFormat="1" applyFont="1" applyAlignment="1">
      <alignment horizontal="center" vertical="center"/>
    </xf>
    <xf numFmtId="166" fontId="17" fillId="12" borderId="0" xfId="20" applyNumberFormat="1" applyBorder="1" applyAlignment="1">
      <alignment horizontal="center" vertical="center"/>
    </xf>
    <xf numFmtId="166" fontId="17" fillId="9" borderId="10" xfId="17" applyNumberFormat="1" applyBorder="1" applyAlignment="1">
      <alignment horizontal="center"/>
    </xf>
    <xf numFmtId="0" fontId="0" fillId="48" borderId="0" xfId="0" applyFill="1"/>
    <xf numFmtId="0" fontId="4" fillId="48" borderId="0" xfId="3" applyFill="1" applyBorder="1"/>
    <xf numFmtId="166" fontId="1" fillId="27" borderId="10" xfId="35" applyNumberFormat="1" applyBorder="1" applyAlignment="1">
      <alignment horizontal="center" vertical="center"/>
    </xf>
    <xf numFmtId="166" fontId="17" fillId="25" borderId="14" xfId="33" applyNumberFormat="1" applyBorder="1" applyAlignment="1">
      <alignment horizontal="center" vertical="center"/>
    </xf>
    <xf numFmtId="166" fontId="13" fillId="9" borderId="10" xfId="17" applyNumberFormat="1" applyFont="1" applyBorder="1" applyAlignment="1">
      <alignment horizontal="center"/>
    </xf>
    <xf numFmtId="0" fontId="89" fillId="0" borderId="0" xfId="282" applyAlignment="1" applyProtection="1"/>
    <xf numFmtId="0" fontId="17" fillId="48" borderId="0" xfId="0" applyFont="1" applyFill="1" applyAlignment="1">
      <alignment horizontal="right" wrapText="1"/>
    </xf>
    <xf numFmtId="0" fontId="94" fillId="47" borderId="0" xfId="34" applyFont="1" applyFill="1" applyBorder="1" applyAlignment="1">
      <alignment horizontal="center" vertical="center"/>
    </xf>
    <xf numFmtId="0" fontId="94" fillId="47" borderId="0" xfId="34" applyFont="1" applyFill="1" applyBorder="1" applyAlignment="1">
      <alignment horizontal="center" vertical="center" wrapText="1"/>
    </xf>
    <xf numFmtId="168" fontId="94" fillId="47" borderId="0" xfId="74" applyNumberFormat="1" applyFont="1" applyFill="1" applyBorder="1" applyAlignment="1">
      <alignment horizontal="center" vertical="center" wrapText="1"/>
    </xf>
    <xf numFmtId="0" fontId="94" fillId="47" borderId="0" xfId="34" applyFont="1" applyFill="1" applyBorder="1" applyAlignment="1">
      <alignment horizontal="center" vertical="center" textRotation="90" wrapText="1"/>
    </xf>
    <xf numFmtId="10" fontId="94" fillId="47" borderId="0" xfId="73" applyNumberFormat="1" applyFont="1" applyFill="1" applyBorder="1" applyAlignment="1">
      <alignment horizontal="center" vertical="center" wrapText="1"/>
    </xf>
    <xf numFmtId="9" fontId="94" fillId="47" borderId="0" xfId="73" applyFont="1" applyFill="1" applyBorder="1" applyAlignment="1">
      <alignment horizontal="center" vertical="center" wrapText="1"/>
    </xf>
    <xf numFmtId="0" fontId="13" fillId="48" borderId="0" xfId="20" applyFont="1" applyFill="1" applyBorder="1"/>
    <xf numFmtId="0" fontId="19" fillId="48" borderId="0" xfId="18" applyFont="1" applyFill="1" applyBorder="1"/>
    <xf numFmtId="0" fontId="1" fillId="48" borderId="0" xfId="19" applyFill="1" applyBorder="1"/>
    <xf numFmtId="0" fontId="94" fillId="48" borderId="0" xfId="34" applyFont="1" applyFill="1" applyBorder="1" applyAlignment="1">
      <alignment horizontal="center" vertical="center"/>
    </xf>
    <xf numFmtId="0" fontId="0" fillId="48" borderId="0" xfId="0" applyFill="1" applyAlignment="1">
      <alignment horizontal="center"/>
    </xf>
    <xf numFmtId="0" fontId="0" fillId="48" borderId="0" xfId="0" applyFill="1" applyAlignment="1">
      <alignment horizontal="center" vertical="center"/>
    </xf>
    <xf numFmtId="0" fontId="0" fillId="11" borderId="37" xfId="19" applyFont="1" applyBorder="1" applyAlignment="1">
      <alignment horizontal="center" textRotation="90" wrapText="1"/>
    </xf>
    <xf numFmtId="0" fontId="0" fillId="11" borderId="38" xfId="19" applyFont="1" applyBorder="1" applyAlignment="1">
      <alignment horizontal="center" textRotation="90" wrapText="1"/>
    </xf>
    <xf numFmtId="0" fontId="13" fillId="12" borderId="38" xfId="20" applyFont="1" applyBorder="1" applyAlignment="1">
      <alignment horizontal="center" textRotation="90" wrapText="1"/>
    </xf>
    <xf numFmtId="0" fontId="13" fillId="9" borderId="38" xfId="17" applyFont="1" applyBorder="1" applyAlignment="1">
      <alignment horizontal="center" textRotation="90" wrapText="1"/>
    </xf>
    <xf numFmtId="3" fontId="1" fillId="26" borderId="10" xfId="34" applyNumberFormat="1" applyBorder="1" applyAlignment="1">
      <alignment horizontal="right" vertical="center"/>
    </xf>
    <xf numFmtId="166" fontId="17" fillId="25" borderId="0" xfId="33" applyNumberFormat="1" applyBorder="1" applyAlignment="1">
      <alignment horizontal="center" vertical="center"/>
    </xf>
    <xf numFmtId="0" fontId="94" fillId="47" borderId="0" xfId="0" applyFont="1" applyFill="1"/>
    <xf numFmtId="0" fontId="94" fillId="47" borderId="0" xfId="0" applyFont="1" applyFill="1" applyAlignment="1">
      <alignment horizontal="center" vertical="center"/>
    </xf>
    <xf numFmtId="9" fontId="94" fillId="47" borderId="0" xfId="73" applyFont="1" applyFill="1" applyAlignment="1">
      <alignment horizontal="center" vertical="center"/>
    </xf>
    <xf numFmtId="167" fontId="94" fillId="47" borderId="0" xfId="73" applyNumberFormat="1" applyFont="1" applyFill="1" applyAlignment="1">
      <alignment horizontal="center" vertical="center"/>
    </xf>
    <xf numFmtId="10" fontId="1" fillId="26" borderId="10" xfId="34" applyNumberFormat="1" applyBorder="1" applyAlignment="1">
      <alignment horizontal="right" vertical="center"/>
    </xf>
    <xf numFmtId="169" fontId="1" fillId="26" borderId="10" xfId="73" applyNumberFormat="1" applyFill="1" applyBorder="1" applyAlignment="1">
      <alignment horizontal="right" vertical="center"/>
    </xf>
    <xf numFmtId="0" fontId="13" fillId="48" borderId="0" xfId="17" applyFont="1" applyFill="1" applyBorder="1"/>
    <xf numFmtId="166" fontId="17" fillId="29" borderId="14" xfId="37" applyNumberFormat="1" applyBorder="1" applyAlignment="1">
      <alignment horizontal="center" vertical="center"/>
    </xf>
    <xf numFmtId="0" fontId="1" fillId="27" borderId="38" xfId="35" applyBorder="1" applyAlignment="1">
      <alignment horizontal="center" textRotation="90" wrapText="1"/>
    </xf>
    <xf numFmtId="0" fontId="17" fillId="25" borderId="37" xfId="33" applyBorder="1" applyAlignment="1">
      <alignment horizontal="center" textRotation="90" wrapText="1"/>
    </xf>
    <xf numFmtId="0" fontId="0" fillId="26" borderId="38" xfId="34" applyFont="1" applyBorder="1" applyAlignment="1">
      <alignment horizontal="center" textRotation="90" wrapText="1"/>
    </xf>
    <xf numFmtId="0" fontId="0" fillId="27" borderId="38" xfId="35" applyFont="1" applyBorder="1" applyAlignment="1">
      <alignment horizontal="center" textRotation="90" wrapText="1"/>
    </xf>
    <xf numFmtId="0" fontId="1" fillId="26" borderId="38" xfId="34" applyBorder="1" applyAlignment="1">
      <alignment horizontal="center" textRotation="90" wrapText="1"/>
    </xf>
    <xf numFmtId="0" fontId="17" fillId="28" borderId="37" xfId="36" applyBorder="1" applyAlignment="1">
      <alignment horizontal="center" textRotation="90" wrapText="1"/>
    </xf>
    <xf numFmtId="166" fontId="17" fillId="28" borderId="14" xfId="36" applyNumberFormat="1" applyBorder="1" applyAlignment="1">
      <alignment horizontal="center" vertical="center"/>
    </xf>
    <xf numFmtId="0" fontId="17" fillId="29" borderId="37" xfId="37" applyBorder="1" applyAlignment="1">
      <alignment horizontal="center" textRotation="90" wrapText="1"/>
    </xf>
    <xf numFmtId="0" fontId="13" fillId="29" borderId="39" xfId="37" applyFont="1" applyBorder="1" applyAlignment="1">
      <alignment horizontal="center" textRotation="90" wrapText="1"/>
    </xf>
    <xf numFmtId="166" fontId="13" fillId="29" borderId="0" xfId="37" applyNumberFormat="1" applyFont="1" applyBorder="1" applyAlignment="1">
      <alignment horizontal="center" vertical="center"/>
    </xf>
    <xf numFmtId="0" fontId="1" fillId="10" borderId="37" xfId="18" applyBorder="1" applyAlignment="1">
      <alignment horizontal="center" textRotation="90" wrapText="1"/>
    </xf>
    <xf numFmtId="0" fontId="1" fillId="10" borderId="38" xfId="18" applyBorder="1" applyAlignment="1">
      <alignment horizontal="center" textRotation="90" wrapText="1"/>
    </xf>
    <xf numFmtId="10" fontId="1" fillId="10" borderId="14" xfId="18" applyNumberFormat="1" applyBorder="1" applyAlignment="1">
      <alignment horizontal="center" vertical="center"/>
    </xf>
    <xf numFmtId="0" fontId="0" fillId="48" borderId="0" xfId="0" applyFill="1" applyAlignment="1">
      <alignment textRotation="90"/>
    </xf>
    <xf numFmtId="166" fontId="95" fillId="47" borderId="0" xfId="31" applyNumberFormat="1" applyFont="1" applyFill="1" applyBorder="1" applyAlignment="1">
      <alignment horizontal="center" vertical="center" wrapText="1"/>
    </xf>
    <xf numFmtId="0" fontId="33" fillId="47" borderId="0" xfId="32" applyFont="1" applyFill="1" applyBorder="1" applyAlignment="1">
      <alignment horizontal="center" vertical="center" wrapText="1"/>
    </xf>
    <xf numFmtId="166" fontId="94" fillId="47" borderId="0" xfId="31" applyNumberFormat="1" applyFont="1" applyFill="1" applyBorder="1" applyAlignment="1">
      <alignment horizontal="center" vertical="center" wrapText="1"/>
    </xf>
    <xf numFmtId="0" fontId="94" fillId="47" borderId="0" xfId="31" applyFont="1" applyFill="1" applyBorder="1" applyAlignment="1">
      <alignment horizontal="center" vertical="center" wrapText="1"/>
    </xf>
    <xf numFmtId="1" fontId="94" fillId="47" borderId="0" xfId="31" applyNumberFormat="1" applyFont="1" applyFill="1" applyBorder="1" applyAlignment="1">
      <alignment horizontal="center" vertical="center" wrapText="1"/>
    </xf>
    <xf numFmtId="1" fontId="33" fillId="47" borderId="0" xfId="32" applyNumberFormat="1" applyFont="1" applyFill="1" applyBorder="1" applyAlignment="1">
      <alignment horizontal="center" vertical="center" wrapText="1"/>
    </xf>
    <xf numFmtId="0" fontId="0" fillId="23" borderId="38" xfId="31" applyFont="1" applyBorder="1" applyAlignment="1">
      <alignment horizontal="center" textRotation="90" wrapText="1"/>
    </xf>
    <xf numFmtId="0" fontId="13" fillId="24" borderId="38" xfId="32" applyFont="1" applyBorder="1" applyAlignment="1">
      <alignment horizontal="center" textRotation="90" wrapText="1"/>
    </xf>
    <xf numFmtId="0" fontId="13" fillId="21" borderId="39" xfId="29" applyFont="1" applyBorder="1" applyAlignment="1">
      <alignment horizontal="center" textRotation="90" wrapText="1"/>
    </xf>
    <xf numFmtId="2" fontId="93" fillId="0" borderId="0" xfId="0" applyNumberFormat="1" applyFont="1" applyAlignment="1">
      <alignment horizontal="right"/>
    </xf>
    <xf numFmtId="166" fontId="93" fillId="0" borderId="0" xfId="0" applyNumberFormat="1" applyFont="1" applyAlignment="1">
      <alignment horizontal="right"/>
    </xf>
    <xf numFmtId="1" fontId="93" fillId="0" borderId="0" xfId="0" applyNumberFormat="1" applyFont="1" applyAlignment="1">
      <alignment horizontal="right"/>
    </xf>
    <xf numFmtId="0" fontId="96" fillId="0" borderId="0" xfId="0" applyFont="1"/>
    <xf numFmtId="0" fontId="96" fillId="0" borderId="0" xfId="0" applyFont="1" applyAlignment="1">
      <alignment horizontal="center" vertical="center" wrapText="1"/>
    </xf>
    <xf numFmtId="0" fontId="94" fillId="47" borderId="0" xfId="34" applyFont="1" applyFill="1" applyBorder="1" applyAlignment="1">
      <alignment horizontal="center" wrapText="1"/>
    </xf>
    <xf numFmtId="0" fontId="13" fillId="48" borderId="0" xfId="32" applyFont="1" applyFill="1" applyBorder="1"/>
    <xf numFmtId="0" fontId="0" fillId="48" borderId="0" xfId="0" applyFill="1" applyAlignment="1">
      <alignment horizontal="center" wrapText="1"/>
    </xf>
    <xf numFmtId="166" fontId="0" fillId="48" borderId="0" xfId="0" applyNumberFormat="1" applyFill="1"/>
    <xf numFmtId="0" fontId="0" fillId="48" borderId="0" xfId="0" applyFill="1" applyAlignment="1">
      <alignment horizontal="center" textRotation="90" wrapText="1"/>
    </xf>
    <xf numFmtId="0" fontId="34" fillId="48" borderId="0" xfId="0" applyFont="1" applyFill="1"/>
    <xf numFmtId="0" fontId="34" fillId="0" borderId="0" xfId="0" applyFont="1"/>
    <xf numFmtId="0" fontId="92" fillId="48" borderId="0" xfId="0" applyFont="1" applyFill="1" applyAlignment="1">
      <alignment vertical="center" wrapText="1"/>
    </xf>
    <xf numFmtId="0" fontId="91" fillId="48" borderId="0" xfId="0" applyFont="1" applyFill="1" applyAlignment="1">
      <alignment horizontal="center" vertical="center" wrapText="1"/>
    </xf>
    <xf numFmtId="0" fontId="99" fillId="0" borderId="0" xfId="282" applyFont="1" applyAlignment="1" applyProtection="1"/>
    <xf numFmtId="0" fontId="100" fillId="0" borderId="19" xfId="0" applyFont="1" applyBorder="1" applyAlignment="1">
      <alignment vertical="top" wrapText="1"/>
    </xf>
    <xf numFmtId="0" fontId="100" fillId="48" borderId="0" xfId="0" applyFont="1" applyFill="1"/>
    <xf numFmtId="0" fontId="100" fillId="68" borderId="19" xfId="0" applyFont="1" applyFill="1" applyBorder="1" applyAlignment="1">
      <alignment vertical="top" wrapText="1"/>
    </xf>
    <xf numFmtId="0" fontId="100" fillId="47" borderId="19" xfId="0" applyFont="1" applyFill="1" applyBorder="1" applyAlignment="1">
      <alignment vertical="top" wrapText="1"/>
    </xf>
    <xf numFmtId="0" fontId="99" fillId="0" borderId="0" xfId="282" quotePrefix="1" applyFont="1" applyAlignment="1" applyProtection="1"/>
    <xf numFmtId="0" fontId="96" fillId="0" borderId="0" xfId="0" applyFont="1" applyAlignment="1">
      <alignment vertical="center"/>
    </xf>
    <xf numFmtId="0" fontId="89" fillId="0" borderId="19" xfId="282" applyFill="1" applyBorder="1" applyAlignment="1" applyProtection="1">
      <alignment vertical="top" wrapText="1"/>
    </xf>
    <xf numFmtId="0" fontId="103" fillId="47" borderId="0" xfId="0" applyFont="1" applyFill="1" applyAlignment="1">
      <alignment horizontal="left" vertical="center" wrapText="1" indent="16"/>
    </xf>
    <xf numFmtId="0" fontId="104" fillId="47" borderId="0" xfId="0" applyFont="1" applyFill="1" applyAlignment="1">
      <alignment horizontal="right" wrapText="1"/>
    </xf>
    <xf numFmtId="0" fontId="93" fillId="48" borderId="0" xfId="0" applyFont="1" applyFill="1" applyAlignment="1">
      <alignment horizontal="left" wrapText="1" indent="1"/>
    </xf>
    <xf numFmtId="0" fontId="89" fillId="0" borderId="0" xfId="282" applyFill="1" applyBorder="1" applyAlignment="1" applyProtection="1">
      <alignment horizontal="left" vertical="center" wrapText="1" indent="1"/>
    </xf>
    <xf numFmtId="0" fontId="27" fillId="48" borderId="0" xfId="0" applyFont="1" applyFill="1" applyAlignment="1">
      <alignment horizontal="left" indent="1"/>
    </xf>
    <xf numFmtId="0" fontId="0" fillId="48" borderId="0" xfId="0" applyFill="1" applyAlignment="1">
      <alignment horizontal="left" wrapText="1" indent="1"/>
    </xf>
    <xf numFmtId="0" fontId="0" fillId="48" borderId="0" xfId="0" applyFill="1" applyAlignment="1">
      <alignment horizontal="left" indent="1"/>
    </xf>
    <xf numFmtId="0" fontId="97" fillId="48" borderId="19" xfId="0" applyFont="1" applyFill="1" applyBorder="1" applyAlignment="1">
      <alignment horizontal="left" wrapText="1" indent="1"/>
    </xf>
    <xf numFmtId="0" fontId="34" fillId="48" borderId="0" xfId="0" applyFont="1" applyFill="1" applyAlignment="1">
      <alignment horizontal="left" indent="1"/>
    </xf>
    <xf numFmtId="0" fontId="89" fillId="48" borderId="0" xfId="282" applyFill="1" applyAlignment="1" applyProtection="1">
      <alignment horizontal="left" indent="1"/>
    </xf>
    <xf numFmtId="0" fontId="90" fillId="48" borderId="0" xfId="0" applyFont="1" applyFill="1" applyAlignment="1">
      <alignment horizontal="left" indent="1"/>
    </xf>
    <xf numFmtId="0" fontId="90" fillId="48" borderId="0" xfId="0" applyFont="1" applyFill="1" applyAlignment="1">
      <alignment horizontal="left" wrapText="1" indent="1"/>
    </xf>
    <xf numFmtId="0" fontId="103" fillId="47" borderId="0" xfId="0" applyFont="1" applyFill="1" applyAlignment="1">
      <alignment horizontal="center" vertical="center" wrapText="1"/>
    </xf>
    <xf numFmtId="0" fontId="103" fillId="47" borderId="0" xfId="0" applyFont="1" applyFill="1" applyAlignment="1">
      <alignment vertical="center" wrapText="1"/>
    </xf>
    <xf numFmtId="0" fontId="102" fillId="48" borderId="18" xfId="3" applyFont="1" applyFill="1" applyBorder="1" applyAlignment="1">
      <alignment horizontal="center" textRotation="90" wrapText="1"/>
    </xf>
    <xf numFmtId="0" fontId="29" fillId="48" borderId="18" xfId="2" applyFont="1" applyFill="1" applyBorder="1" applyAlignment="1">
      <alignment horizontal="center" textRotation="90" wrapText="1"/>
    </xf>
    <xf numFmtId="0" fontId="35" fillId="48" borderId="18" xfId="3" applyFont="1" applyFill="1" applyBorder="1" applyAlignment="1">
      <alignment horizontal="center" textRotation="90" wrapText="1"/>
    </xf>
    <xf numFmtId="0" fontId="32" fillId="48" borderId="18" xfId="2" applyFont="1" applyFill="1" applyBorder="1" applyAlignment="1">
      <alignment horizontal="center" textRotation="90" wrapText="1"/>
    </xf>
    <xf numFmtId="0" fontId="31" fillId="48" borderId="18" xfId="2" applyFont="1" applyFill="1" applyBorder="1" applyAlignment="1">
      <alignment horizontal="center" textRotation="90" wrapText="1"/>
    </xf>
    <xf numFmtId="0" fontId="105" fillId="48" borderId="0" xfId="3" applyFont="1" applyFill="1" applyBorder="1" applyAlignment="1">
      <alignment horizontal="left" indent="1"/>
    </xf>
    <xf numFmtId="0" fontId="105" fillId="48" borderId="0" xfId="3" applyFont="1" applyFill="1" applyBorder="1" applyAlignment="1"/>
    <xf numFmtId="0" fontId="5" fillId="48" borderId="0" xfId="3" applyFont="1" applyFill="1" applyBorder="1"/>
    <xf numFmtId="0" fontId="27" fillId="48" borderId="16" xfId="0" applyFont="1" applyFill="1" applyBorder="1" applyAlignment="1">
      <alignment horizontal="left" indent="1"/>
    </xf>
    <xf numFmtId="0" fontId="28" fillId="48" borderId="17" xfId="3" applyFont="1" applyFill="1" applyBorder="1" applyAlignment="1">
      <alignment horizontal="left" indent="1"/>
    </xf>
    <xf numFmtId="49" fontId="0" fillId="0" borderId="0" xfId="0" applyNumberFormat="1"/>
    <xf numFmtId="2" fontId="94" fillId="47" borderId="0" xfId="73" applyNumberFormat="1" applyFont="1" applyFill="1" applyBorder="1" applyAlignment="1">
      <alignment horizontal="center" vertical="center" wrapText="1"/>
    </xf>
    <xf numFmtId="0" fontId="0" fillId="74" borderId="38" xfId="31" applyFont="1" applyFill="1" applyBorder="1" applyAlignment="1">
      <alignment horizontal="center" textRotation="90" wrapText="1"/>
    </xf>
    <xf numFmtId="2" fontId="1" fillId="74" borderId="10" xfId="31" applyNumberFormat="1" applyFill="1" applyBorder="1" applyAlignment="1">
      <alignment horizontal="right" vertical="center"/>
    </xf>
    <xf numFmtId="3" fontId="0" fillId="26" borderId="38" xfId="34" applyNumberFormat="1" applyFont="1" applyBorder="1" applyAlignment="1">
      <alignment horizontal="center" textRotation="90"/>
    </xf>
    <xf numFmtId="3" fontId="0" fillId="26" borderId="38" xfId="34" applyNumberFormat="1" applyFont="1" applyBorder="1" applyAlignment="1">
      <alignment horizontal="center" textRotation="90" wrapText="1"/>
    </xf>
    <xf numFmtId="1" fontId="1" fillId="67" borderId="10" xfId="35" applyNumberFormat="1" applyFill="1" applyBorder="1" applyAlignment="1">
      <alignment horizontal="right" vertical="center"/>
    </xf>
    <xf numFmtId="1" fontId="94" fillId="47" borderId="0" xfId="74" applyNumberFormat="1" applyFont="1" applyFill="1" applyBorder="1" applyAlignment="1">
      <alignment horizontal="right" vertical="center" wrapText="1"/>
    </xf>
    <xf numFmtId="166" fontId="1" fillId="27" borderId="14" xfId="35" applyNumberFormat="1" applyBorder="1" applyAlignment="1">
      <alignment horizontal="center" vertical="center"/>
    </xf>
    <xf numFmtId="0" fontId="0" fillId="27" borderId="37" xfId="35" applyFont="1" applyBorder="1" applyAlignment="1">
      <alignment horizontal="center" textRotation="90" wrapText="1"/>
    </xf>
    <xf numFmtId="2" fontId="1" fillId="26" borderId="10" xfId="34" applyNumberFormat="1" applyBorder="1" applyAlignment="1">
      <alignment horizontal="right" vertical="center"/>
    </xf>
    <xf numFmtId="0" fontId="0" fillId="10" borderId="38" xfId="18" applyFont="1" applyBorder="1" applyAlignment="1">
      <alignment horizontal="center" textRotation="90" wrapText="1"/>
    </xf>
    <xf numFmtId="0" fontId="35" fillId="48" borderId="18" xfId="4" applyFont="1" applyFill="1" applyBorder="1" applyAlignment="1">
      <alignment horizontal="center" textRotation="90" wrapText="1"/>
    </xf>
    <xf numFmtId="0" fontId="107" fillId="48" borderId="18" xfId="4" applyFont="1" applyFill="1" applyBorder="1" applyAlignment="1">
      <alignment horizontal="center" textRotation="90" wrapText="1"/>
    </xf>
    <xf numFmtId="0" fontId="108" fillId="48" borderId="18" xfId="2" applyFont="1" applyFill="1" applyBorder="1" applyAlignment="1">
      <alignment horizontal="center" textRotation="90" wrapText="1"/>
    </xf>
    <xf numFmtId="0" fontId="109" fillId="48" borderId="18" xfId="4" applyFont="1" applyFill="1" applyBorder="1" applyAlignment="1">
      <alignment horizontal="center" textRotation="90" wrapText="1"/>
    </xf>
    <xf numFmtId="0" fontId="0" fillId="73" borderId="0" xfId="0" applyFill="1" applyAlignment="1">
      <alignment horizontal="center" textRotation="90" wrapText="1"/>
    </xf>
    <xf numFmtId="0" fontId="110" fillId="0" borderId="0" xfId="0" applyFont="1" applyAlignment="1">
      <alignment horizontal="center" vertical="center" wrapText="1"/>
    </xf>
    <xf numFmtId="0" fontId="0" fillId="76" borderId="0" xfId="0" applyFill="1" applyAlignment="1">
      <alignment horizontal="center" textRotation="90" wrapText="1"/>
    </xf>
    <xf numFmtId="0" fontId="16" fillId="48" borderId="41" xfId="0" applyFont="1" applyFill="1" applyBorder="1"/>
    <xf numFmtId="0" fontId="27" fillId="48" borderId="42" xfId="0" applyFont="1" applyFill="1" applyBorder="1" applyAlignment="1">
      <alignment horizontal="left" indent="1"/>
    </xf>
    <xf numFmtId="0" fontId="27" fillId="48" borderId="43" xfId="0" applyFont="1" applyFill="1" applyBorder="1" applyAlignment="1">
      <alignment horizontal="left" indent="1"/>
    </xf>
    <xf numFmtId="0" fontId="16" fillId="48" borderId="44" xfId="0" applyFont="1" applyFill="1" applyBorder="1"/>
    <xf numFmtId="0" fontId="16" fillId="48" borderId="45" xfId="0" applyFont="1" applyFill="1" applyBorder="1"/>
    <xf numFmtId="0" fontId="27" fillId="48" borderId="46" xfId="0" applyFont="1" applyFill="1" applyBorder="1" applyAlignment="1">
      <alignment horizontal="left" indent="1"/>
    </xf>
    <xf numFmtId="0" fontId="27" fillId="48" borderId="47" xfId="0" applyFont="1" applyFill="1" applyBorder="1" applyAlignment="1">
      <alignment horizontal="left" indent="1"/>
    </xf>
    <xf numFmtId="0" fontId="94" fillId="73" borderId="0" xfId="0" applyFont="1" applyFill="1" applyAlignment="1">
      <alignment horizontal="center" vertical="center"/>
    </xf>
    <xf numFmtId="0" fontId="0" fillId="48" borderId="0" xfId="19" applyFont="1" applyFill="1" applyBorder="1"/>
    <xf numFmtId="0" fontId="34" fillId="0" borderId="0" xfId="0" applyFont="1" applyAlignment="1">
      <alignment horizontal="left" vertical="center" wrapText="1" indent="1"/>
    </xf>
    <xf numFmtId="1" fontId="94" fillId="47" borderId="0" xfId="73" applyNumberFormat="1" applyFont="1" applyFill="1" applyBorder="1" applyAlignment="1">
      <alignment horizontal="center" vertical="center" wrapText="1"/>
    </xf>
    <xf numFmtId="10" fontId="112" fillId="47" borderId="0" xfId="73" applyNumberFormat="1" applyFont="1" applyFill="1" applyBorder="1" applyAlignment="1">
      <alignment horizontal="center" vertical="center" wrapText="1"/>
    </xf>
    <xf numFmtId="2" fontId="112" fillId="47" borderId="0" xfId="73" applyNumberFormat="1" applyFont="1" applyFill="1" applyBorder="1" applyAlignment="1">
      <alignment horizontal="center" vertical="center" wrapText="1"/>
    </xf>
    <xf numFmtId="0" fontId="111" fillId="11" borderId="38" xfId="19" applyFont="1" applyBorder="1" applyAlignment="1">
      <alignment horizontal="center" textRotation="90" wrapText="1"/>
    </xf>
    <xf numFmtId="166" fontId="111" fillId="11" borderId="10" xfId="19" applyNumberFormat="1" applyFont="1" applyBorder="1" applyAlignment="1">
      <alignment horizontal="center" vertical="center"/>
    </xf>
    <xf numFmtId="0" fontId="113" fillId="12" borderId="38" xfId="20" applyFont="1" applyBorder="1" applyAlignment="1">
      <alignment horizontal="center" textRotation="90" wrapText="1"/>
    </xf>
    <xf numFmtId="0" fontId="114" fillId="0" borderId="19" xfId="0" applyFont="1" applyBorder="1" applyAlignment="1">
      <alignment horizontal="left" vertical="top" wrapText="1" indent="1"/>
    </xf>
    <xf numFmtId="0" fontId="115" fillId="0" borderId="0" xfId="0" applyFont="1" applyAlignment="1">
      <alignment horizontal="center" vertical="center" wrapText="1"/>
    </xf>
    <xf numFmtId="0" fontId="116" fillId="0" borderId="0" xfId="0" applyFont="1" applyAlignment="1">
      <alignment horizontal="center" textRotation="90" wrapText="1"/>
    </xf>
    <xf numFmtId="0" fontId="117" fillId="0" borderId="0" xfId="0" applyFont="1" applyAlignment="1">
      <alignment horizontal="center" textRotation="90" wrapText="1"/>
    </xf>
    <xf numFmtId="0" fontId="118" fillId="0" borderId="19" xfId="0" applyFont="1" applyBorder="1" applyAlignment="1">
      <alignment horizontal="left" vertical="top" wrapText="1" indent="1"/>
    </xf>
    <xf numFmtId="0" fontId="119" fillId="66" borderId="19" xfId="0" applyFont="1" applyFill="1" applyBorder="1" applyAlignment="1">
      <alignment vertical="top" wrapText="1"/>
    </xf>
    <xf numFmtId="0" fontId="119" fillId="0" borderId="19" xfId="0" applyFont="1" applyBorder="1" applyAlignment="1">
      <alignment vertical="top" wrapText="1"/>
    </xf>
    <xf numFmtId="0" fontId="120" fillId="0" borderId="19" xfId="276" applyFont="1" applyFill="1" applyBorder="1" applyAlignment="1">
      <alignment vertical="top" wrapText="1"/>
    </xf>
    <xf numFmtId="0" fontId="119" fillId="67" borderId="19" xfId="0" applyFont="1" applyFill="1" applyBorder="1" applyAlignment="1">
      <alignment vertical="top" wrapText="1"/>
    </xf>
    <xf numFmtId="0" fontId="119" fillId="68" borderId="19" xfId="0" applyFont="1" applyFill="1" applyBorder="1" applyAlignment="1">
      <alignment vertical="top" wrapText="1"/>
    </xf>
    <xf numFmtId="0" fontId="119" fillId="75" borderId="19" xfId="0" applyFont="1" applyFill="1" applyBorder="1" applyAlignment="1">
      <alignment vertical="top" wrapText="1"/>
    </xf>
    <xf numFmtId="0" fontId="122" fillId="48" borderId="0" xfId="0" applyFont="1" applyFill="1"/>
    <xf numFmtId="0" fontId="123" fillId="0" borderId="40" xfId="0" applyFont="1" applyBorder="1" applyAlignment="1">
      <alignment horizontal="center"/>
    </xf>
    <xf numFmtId="0" fontId="124" fillId="48" borderId="0" xfId="0" applyFont="1" applyFill="1"/>
    <xf numFmtId="0" fontId="69" fillId="0" borderId="40" xfId="0" applyFont="1" applyBorder="1" applyAlignment="1">
      <alignment horizontal="left" vertical="center"/>
    </xf>
    <xf numFmtId="0" fontId="126" fillId="48" borderId="18" xfId="3" applyFont="1" applyFill="1" applyBorder="1" applyAlignment="1">
      <alignment horizontal="center" textRotation="90" wrapText="1"/>
    </xf>
    <xf numFmtId="166" fontId="26" fillId="77" borderId="16" xfId="0" applyNumberFormat="1" applyFont="1" applyFill="1" applyBorder="1" applyAlignment="1">
      <alignment horizontal="center" vertical="center"/>
    </xf>
    <xf numFmtId="166" fontId="26" fillId="67" borderId="16" xfId="0" applyNumberFormat="1" applyFont="1" applyFill="1" applyBorder="1" applyAlignment="1">
      <alignment horizontal="center" vertical="center"/>
    </xf>
    <xf numFmtId="166" fontId="26" fillId="78" borderId="16" xfId="0" applyNumberFormat="1" applyFont="1" applyFill="1" applyBorder="1" applyAlignment="1">
      <alignment horizontal="center" vertical="center"/>
    </xf>
    <xf numFmtId="166" fontId="26" fillId="79" borderId="16" xfId="0" applyNumberFormat="1" applyFont="1" applyFill="1" applyBorder="1" applyAlignment="1">
      <alignment horizontal="center" vertical="center"/>
    </xf>
    <xf numFmtId="0" fontId="30" fillId="0" borderId="18" xfId="3" applyFont="1" applyFill="1" applyBorder="1" applyAlignment="1">
      <alignment horizontal="center" textRotation="90" wrapText="1"/>
    </xf>
    <xf numFmtId="166" fontId="26" fillId="77" borderId="49" xfId="0" applyNumberFormat="1" applyFont="1" applyFill="1" applyBorder="1" applyAlignment="1">
      <alignment horizontal="center" vertical="center"/>
    </xf>
    <xf numFmtId="166" fontId="26" fillId="77" borderId="50" xfId="0" applyNumberFormat="1" applyFont="1" applyFill="1" applyBorder="1" applyAlignment="1">
      <alignment horizontal="center" vertical="center"/>
    </xf>
    <xf numFmtId="166" fontId="26" fillId="49" borderId="48" xfId="0" applyNumberFormat="1" applyFont="1" applyFill="1" applyBorder="1" applyAlignment="1">
      <alignment horizontal="center" vertical="center"/>
    </xf>
    <xf numFmtId="166" fontId="26" fillId="78" borderId="50" xfId="0" applyNumberFormat="1" applyFont="1" applyFill="1" applyBorder="1" applyAlignment="1">
      <alignment horizontal="center" vertical="center"/>
    </xf>
    <xf numFmtId="166" fontId="26" fillId="78" borderId="49" xfId="0" applyNumberFormat="1" applyFont="1" applyFill="1" applyBorder="1" applyAlignment="1">
      <alignment horizontal="center" vertical="center"/>
    </xf>
    <xf numFmtId="166" fontId="26" fillId="79" borderId="50" xfId="0" applyNumberFormat="1" applyFont="1" applyFill="1" applyBorder="1" applyAlignment="1">
      <alignment horizontal="center" vertical="center"/>
    </xf>
    <xf numFmtId="166" fontId="26" fillId="79" borderId="49" xfId="0" applyNumberFormat="1" applyFont="1" applyFill="1" applyBorder="1" applyAlignment="1">
      <alignment horizontal="center" vertical="center"/>
    </xf>
    <xf numFmtId="166" fontId="36" fillId="49" borderId="48" xfId="0" applyNumberFormat="1" applyFont="1" applyFill="1" applyBorder="1" applyAlignment="1">
      <alignment horizontal="center" vertical="center"/>
    </xf>
    <xf numFmtId="0" fontId="14" fillId="48" borderId="0" xfId="0" applyFont="1" applyFill="1"/>
    <xf numFmtId="0" fontId="100" fillId="48" borderId="0" xfId="0" applyFont="1" applyFill="1" applyAlignment="1">
      <alignment horizontal="center" vertical="center"/>
    </xf>
    <xf numFmtId="166" fontId="1" fillId="11" borderId="14" xfId="19" applyNumberFormat="1" applyBorder="1" applyAlignment="1">
      <alignment horizontal="center" vertical="center"/>
    </xf>
    <xf numFmtId="0" fontId="13" fillId="12" borderId="51" xfId="20" applyFont="1" applyBorder="1" applyAlignment="1">
      <alignment horizontal="center" textRotation="90" wrapText="1"/>
    </xf>
    <xf numFmtId="0" fontId="89" fillId="0" borderId="19" xfId="282" applyFill="1" applyBorder="1" applyAlignment="1" applyProtection="1">
      <alignment horizontal="left" vertical="top" wrapText="1" indent="1"/>
    </xf>
    <xf numFmtId="0" fontId="19" fillId="48" borderId="0" xfId="0" applyFont="1" applyFill="1"/>
    <xf numFmtId="1" fontId="131" fillId="0" borderId="0" xfId="0" applyNumberFormat="1" applyFont="1" applyAlignment="1">
      <alignment horizontal="right"/>
    </xf>
    <xf numFmtId="0" fontId="14" fillId="0" borderId="0" xfId="0" applyFont="1"/>
    <xf numFmtId="0" fontId="132" fillId="0" borderId="18" xfId="3" applyFont="1" applyFill="1" applyBorder="1" applyAlignment="1">
      <alignment horizontal="center" textRotation="90" wrapText="1"/>
    </xf>
    <xf numFmtId="0" fontId="133" fillId="0" borderId="18" xfId="3" applyFont="1" applyFill="1" applyBorder="1" applyAlignment="1">
      <alignment horizontal="center" textRotation="90" wrapText="1"/>
    </xf>
    <xf numFmtId="0" fontId="17" fillId="25" borderId="39" xfId="33" applyBorder="1" applyAlignment="1">
      <alignment horizontal="center" textRotation="90" wrapText="1"/>
    </xf>
    <xf numFmtId="0" fontId="100" fillId="0" borderId="0" xfId="0" applyFont="1" applyAlignment="1">
      <alignment horizontal="center" textRotation="90" wrapText="1"/>
    </xf>
    <xf numFmtId="0" fontId="14" fillId="0" borderId="0" xfId="0" applyFont="1" applyAlignment="1">
      <alignment horizontal="center" vertical="center"/>
    </xf>
    <xf numFmtId="0" fontId="89" fillId="0" borderId="19" xfId="282" applyBorder="1" applyAlignment="1" applyProtection="1">
      <alignment vertical="top" wrapText="1"/>
    </xf>
    <xf numFmtId="0" fontId="136" fillId="73" borderId="19" xfId="0" applyFont="1" applyFill="1" applyBorder="1" applyAlignment="1">
      <alignment vertical="top" wrapText="1"/>
    </xf>
    <xf numFmtId="166" fontId="137" fillId="0" borderId="0" xfId="0" applyNumberFormat="1" applyFont="1" applyAlignment="1">
      <alignment horizontal="right"/>
    </xf>
    <xf numFmtId="0" fontId="138" fillId="0" borderId="0" xfId="0" applyFont="1"/>
    <xf numFmtId="166" fontId="34" fillId="0" borderId="0" xfId="0" applyNumberFormat="1" applyFont="1" applyAlignment="1">
      <alignment horizontal="right"/>
    </xf>
    <xf numFmtId="0" fontId="139" fillId="0" borderId="0" xfId="0" applyFont="1" applyAlignment="1">
      <alignment horizontal="center" vertical="center" wrapText="1"/>
    </xf>
    <xf numFmtId="0" fontId="129" fillId="0" borderId="0" xfId="0" applyFont="1" applyAlignment="1">
      <alignment horizontal="center" vertical="center" wrapText="1"/>
    </xf>
    <xf numFmtId="166" fontId="131" fillId="0" borderId="0" xfId="0" applyNumberFormat="1" applyFont="1" applyAlignment="1">
      <alignment horizontal="right"/>
    </xf>
    <xf numFmtId="168" fontId="93" fillId="0" borderId="0" xfId="74" applyNumberFormat="1" applyFont="1" applyFill="1" applyAlignment="1">
      <alignment horizontal="right"/>
    </xf>
    <xf numFmtId="2" fontId="131" fillId="0" borderId="0" xfId="0" applyNumberFormat="1" applyFont="1" applyAlignment="1">
      <alignment horizontal="right"/>
    </xf>
    <xf numFmtId="1" fontId="0" fillId="0" borderId="0" xfId="0" applyNumberFormat="1"/>
    <xf numFmtId="0" fontId="100" fillId="0" borderId="0" xfId="0" applyFont="1"/>
    <xf numFmtId="0" fontId="96" fillId="73" borderId="0" xfId="0" applyFont="1" applyFill="1" applyAlignment="1">
      <alignment horizontal="center" vertical="center" wrapText="1"/>
    </xf>
    <xf numFmtId="0" fontId="100" fillId="73" borderId="0" xfId="0" applyFont="1" applyFill="1"/>
    <xf numFmtId="0" fontId="129" fillId="73" borderId="0" xfId="0" applyFont="1" applyFill="1" applyAlignment="1">
      <alignment horizontal="center" vertical="center" wrapText="1"/>
    </xf>
    <xf numFmtId="2" fontId="93" fillId="73" borderId="0" xfId="0" applyNumberFormat="1" applyFont="1" applyFill="1" applyAlignment="1">
      <alignment horizontal="right"/>
    </xf>
    <xf numFmtId="168" fontId="93" fillId="73" borderId="0" xfId="74" applyNumberFormat="1" applyFont="1" applyFill="1" applyAlignment="1">
      <alignment horizontal="right"/>
    </xf>
    <xf numFmtId="1" fontId="93" fillId="73" borderId="0" xfId="0" applyNumberFormat="1" applyFont="1" applyFill="1" applyAlignment="1">
      <alignment horizontal="right"/>
    </xf>
    <xf numFmtId="1" fontId="93" fillId="0" borderId="0" xfId="0" applyNumberFormat="1" applyFont="1"/>
    <xf numFmtId="180" fontId="93" fillId="0" borderId="0" xfId="74" applyNumberFormat="1" applyFont="1" applyFill="1" applyAlignment="1">
      <alignment horizontal="right"/>
    </xf>
    <xf numFmtId="2" fontId="93" fillId="0" borderId="0" xfId="73" applyNumberFormat="1" applyFont="1" applyFill="1" applyAlignment="1">
      <alignment horizontal="right"/>
    </xf>
    <xf numFmtId="0" fontId="16" fillId="48" borderId="0" xfId="0" applyFont="1" applyFill="1"/>
    <xf numFmtId="0" fontId="27" fillId="48" borderId="52" xfId="0" applyFont="1" applyFill="1" applyBorder="1" applyAlignment="1">
      <alignment horizontal="left" indent="1"/>
    </xf>
    <xf numFmtId="0" fontId="27" fillId="48" borderId="53" xfId="0" applyFont="1" applyFill="1" applyBorder="1" applyAlignment="1">
      <alignment horizontal="left" indent="1"/>
    </xf>
    <xf numFmtId="0" fontId="16" fillId="48" borderId="47" xfId="0" applyFont="1" applyFill="1" applyBorder="1"/>
    <xf numFmtId="0" fontId="27" fillId="48" borderId="54" xfId="0" applyFont="1" applyFill="1" applyBorder="1" applyAlignment="1">
      <alignment horizontal="left" indent="1"/>
    </xf>
    <xf numFmtId="0" fontId="27" fillId="48" borderId="55" xfId="0" applyFont="1" applyFill="1" applyBorder="1" applyAlignment="1">
      <alignment horizontal="left" indent="1"/>
    </xf>
    <xf numFmtId="0" fontId="27" fillId="48" borderId="56" xfId="0" applyFont="1" applyFill="1" applyBorder="1" applyAlignment="1">
      <alignment horizontal="left" indent="1"/>
    </xf>
    <xf numFmtId="0" fontId="27" fillId="48" borderId="57" xfId="0" applyFont="1" applyFill="1" applyBorder="1" applyAlignment="1">
      <alignment horizontal="left" indent="1"/>
    </xf>
    <xf numFmtId="0" fontId="16" fillId="0" borderId="0" xfId="0" applyFont="1"/>
    <xf numFmtId="0" fontId="27" fillId="0" borderId="0" xfId="0" applyFont="1" applyAlignment="1">
      <alignment horizontal="left" indent="1"/>
    </xf>
    <xf numFmtId="0" fontId="106" fillId="47" borderId="27" xfId="0" applyFont="1" applyFill="1" applyBorder="1" applyAlignment="1">
      <alignment horizontal="center" vertical="center" wrapText="1"/>
    </xf>
    <xf numFmtId="0" fontId="25" fillId="69" borderId="0" xfId="68" applyFill="1" applyBorder="1" applyAlignment="1">
      <alignment horizontal="center"/>
    </xf>
    <xf numFmtId="0" fontId="0" fillId="70" borderId="0" xfId="0" applyFill="1" applyAlignment="1">
      <alignment horizontal="center"/>
    </xf>
    <xf numFmtId="0" fontId="0" fillId="72" borderId="0" xfId="0" applyFill="1" applyAlignment="1">
      <alignment horizontal="center"/>
    </xf>
    <xf numFmtId="0" fontId="0" fillId="71" borderId="0" xfId="0" applyFill="1" applyAlignment="1">
      <alignment horizontal="center"/>
    </xf>
    <xf numFmtId="0" fontId="0" fillId="69" borderId="0" xfId="0" applyFill="1" applyAlignment="1">
      <alignment horizontal="center"/>
    </xf>
    <xf numFmtId="1" fontId="0" fillId="69" borderId="0" xfId="0" applyNumberFormat="1" applyFill="1" applyAlignment="1">
      <alignment horizontal="center"/>
    </xf>
    <xf numFmtId="0" fontId="0" fillId="0" borderId="0" xfId="0" applyAlignment="1">
      <alignment horizontal="center"/>
    </xf>
    <xf numFmtId="0" fontId="121" fillId="69" borderId="27" xfId="0" applyFont="1" applyFill="1" applyBorder="1" applyAlignment="1">
      <alignment horizontal="center" vertical="center"/>
    </xf>
    <xf numFmtId="166" fontId="26" fillId="77" borderId="58" xfId="0" applyNumberFormat="1" applyFont="1" applyFill="1" applyBorder="1" applyAlignment="1">
      <alignment horizontal="center" vertical="center"/>
    </xf>
  </cellXfs>
  <cellStyles count="305">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ad 3" xfId="302" xr:uid="{A7F6FAA9-0B8A-460A-A670-8EE4D8DB459F}"/>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ellStyle name="Comma [0] 2" xfId="304" xr:uid="{FE7870DB-42B4-4A96-94F7-2DFB04D609F3}"/>
    <cellStyle name="Comma 2" xfId="70" xr:uid="{00000000-0005-0000-0000-000076000000}"/>
    <cellStyle name="Comma 2 2" xfId="150" xr:uid="{00000000-0005-0000-0000-000077000000}"/>
    <cellStyle name="Comma 2 3" xfId="151" xr:uid="{00000000-0005-0000-0000-000078000000}"/>
    <cellStyle name="Comma 2 3 2" xfId="291" xr:uid="{00000000-0005-0000-0000-000079000000}"/>
    <cellStyle name="Comma 2 4" xfId="303" xr:uid="{06115AA8-DBCF-4918-8E5D-83F82909783D}"/>
    <cellStyle name="Comma 2_GII2013_Mika_June07" xfId="77" xr:uid="{00000000-0005-0000-0000-00007A000000}"/>
    <cellStyle name="Comma 3" xfId="152" xr:uid="{00000000-0005-0000-0000-00007B000000}"/>
    <cellStyle name="Comma 3 2" xfId="292" xr:uid="{00000000-0005-0000-0000-00007C000000}"/>
    <cellStyle name="Comma 4" xfId="289" xr:uid="{00000000-0005-0000-0000-00007D000000}"/>
    <cellStyle name="Comma 5" xfId="295" xr:uid="{00000000-0005-0000-0000-00007E000000}"/>
    <cellStyle name="Comma 6" xfId="298" xr:uid="{D115C570-D7E4-4958-B939-F11959C9874C}"/>
    <cellStyle name="Comma0" xfId="153" xr:uid="{00000000-0005-0000-0000-00007F000000}"/>
    <cellStyle name="Controlecel 2" xfId="154" xr:uid="{00000000-0005-0000-0000-000080000000}"/>
    <cellStyle name="Currency0" xfId="155" xr:uid="{00000000-0005-0000-0000-000081000000}"/>
    <cellStyle name="DataEntryCells" xfId="156" xr:uid="{00000000-0005-0000-0000-000082000000}"/>
    <cellStyle name="Date" xfId="157" xr:uid="{00000000-0005-0000-0000-000083000000}"/>
    <cellStyle name="Dezimal [0]_Germany" xfId="158" xr:uid="{00000000-0005-0000-0000-000084000000}"/>
    <cellStyle name="Dezimal_Germany" xfId="159" xr:uid="{00000000-0005-0000-0000-000085000000}"/>
    <cellStyle name="ErrRpt_DataEntryCells" xfId="160" xr:uid="{00000000-0005-0000-0000-000086000000}"/>
    <cellStyle name="ErrRpt-DataEntryCells" xfId="161" xr:uid="{00000000-0005-0000-0000-000087000000}"/>
    <cellStyle name="ErrRpt-GreyBackground" xfId="162" xr:uid="{00000000-0005-0000-0000-000088000000}"/>
    <cellStyle name="Euro" xfId="163" xr:uid="{00000000-0005-0000-0000-000089000000}"/>
    <cellStyle name="Euro 2" xfId="293" xr:uid="{00000000-0005-0000-0000-00008A000000}"/>
    <cellStyle name="Explanatory Text" xfId="15" builtinId="53" customBuiltin="1"/>
    <cellStyle name="Explanatory Text 2" xfId="164" xr:uid="{00000000-0005-0000-0000-00008C000000}"/>
    <cellStyle name="Fixed" xfId="165" xr:uid="{00000000-0005-0000-0000-00008D000000}"/>
    <cellStyle name="formula" xfId="166" xr:uid="{00000000-0005-0000-0000-00008E000000}"/>
    <cellStyle name="gap" xfId="167" xr:uid="{00000000-0005-0000-0000-00008F000000}"/>
    <cellStyle name="Gekoppelde cel 2" xfId="168" xr:uid="{00000000-0005-0000-0000-000090000000}"/>
    <cellStyle name="Goed 2" xfId="169" xr:uid="{00000000-0005-0000-0000-000091000000}"/>
    <cellStyle name="Good" xfId="6" builtinId="26" customBuiltin="1"/>
    <cellStyle name="Good 2" xfId="170" xr:uid="{00000000-0005-0000-0000-000093000000}"/>
    <cellStyle name="GreyBackground" xfId="171" xr:uid="{00000000-0005-0000-0000-000094000000}"/>
    <cellStyle name="Heading 1" xfId="2" builtinId="16" customBuiltin="1"/>
    <cellStyle name="Heading 1 2" xfId="59" xr:uid="{00000000-0005-0000-0000-000096000000}"/>
    <cellStyle name="Heading 2" xfId="3" builtinId="17" customBuiltin="1"/>
    <cellStyle name="Heading 2 2" xfId="60" xr:uid="{00000000-0005-0000-0000-000098000000}"/>
    <cellStyle name="Heading 3" xfId="4" builtinId="18" customBuiltin="1"/>
    <cellStyle name="Heading 3 2" xfId="61" xr:uid="{00000000-0005-0000-0000-00009A000000}"/>
    <cellStyle name="Heading 4" xfId="5" builtinId="19" customBuiltin="1"/>
    <cellStyle name="Heading 4 2" xfId="62" xr:uid="{00000000-0005-0000-0000-00009C000000}"/>
    <cellStyle name="Hyperlink" xfId="282" builtinId="8"/>
    <cellStyle name="Hyperlink 2" xfId="172" xr:uid="{00000000-0005-0000-0000-00009E000000}"/>
    <cellStyle name="Hyperlink 3" xfId="283" xr:uid="{00000000-0005-0000-0000-00009F000000}"/>
    <cellStyle name="Hyperlink 4" xfId="294" xr:uid="{00000000-0005-0000-0000-0000A0000000}"/>
    <cellStyle name="Hyperlink 5" xfId="297" xr:uid="{79714459-8349-4A5F-AE7C-EDBC004545C8}"/>
    <cellStyle name="Input" xfId="9" builtinId="20" customBuiltin="1"/>
    <cellStyle name="Input 2" xfId="173" xr:uid="{00000000-0005-0000-0000-0000A2000000}"/>
    <cellStyle name="Invoer 2" xfId="174" xr:uid="{00000000-0005-0000-0000-0000A3000000}"/>
    <cellStyle name="ISC" xfId="175" xr:uid="{00000000-0005-0000-0000-0000A4000000}"/>
    <cellStyle name="isced" xfId="176" xr:uid="{00000000-0005-0000-0000-0000A5000000}"/>
    <cellStyle name="ISCED Titles" xfId="177" xr:uid="{00000000-0005-0000-0000-0000A6000000}"/>
    <cellStyle name="Komma 2" xfId="178" xr:uid="{00000000-0005-0000-0000-0000A7000000}"/>
    <cellStyle name="Kop 1 2" xfId="179" xr:uid="{00000000-0005-0000-0000-0000A8000000}"/>
    <cellStyle name="Kop 2 2" xfId="180" xr:uid="{00000000-0005-0000-0000-0000A9000000}"/>
    <cellStyle name="Kop 3 2" xfId="181" xr:uid="{00000000-0005-0000-0000-0000AA000000}"/>
    <cellStyle name="Kop 4 2" xfId="182" xr:uid="{00000000-0005-0000-0000-0000AB000000}"/>
    <cellStyle name="level1a" xfId="183" xr:uid="{00000000-0005-0000-0000-0000AC000000}"/>
    <cellStyle name="level2" xfId="184" xr:uid="{00000000-0005-0000-0000-0000AD000000}"/>
    <cellStyle name="level2a" xfId="185" xr:uid="{00000000-0005-0000-0000-0000AE000000}"/>
    <cellStyle name="level3" xfId="186" xr:uid="{00000000-0005-0000-0000-0000AF000000}"/>
    <cellStyle name="Linked Cell" xfId="12" builtinId="24" customBuiltin="1"/>
    <cellStyle name="Linked Cell 2" xfId="187" xr:uid="{00000000-0005-0000-0000-0000B1000000}"/>
    <cellStyle name="Migliaia (0)_conti99" xfId="188" xr:uid="{00000000-0005-0000-0000-0000B2000000}"/>
    <cellStyle name="Milliers 2 2" xfId="301" xr:uid="{BC88888F-032D-4AE3-89FA-48B220EACD63}"/>
    <cellStyle name="Neutraal 2" xfId="189" xr:uid="{00000000-0005-0000-0000-0000B3000000}"/>
    <cellStyle name="Neutral" xfId="8" builtinId="28" customBuiltin="1"/>
    <cellStyle name="Neutral 2" xfId="190" xr:uid="{00000000-0005-0000-0000-0000B5000000}"/>
    <cellStyle name="Neutrale" xfId="191" xr:uid="{00000000-0005-0000-0000-0000B6000000}"/>
    <cellStyle name="Normal" xfId="0" builtinId="0"/>
    <cellStyle name="Normal 10" xfId="285" xr:uid="{00000000-0005-0000-0000-0000B8000000}"/>
    <cellStyle name="Normal 11" xfId="286" xr:uid="{00000000-0005-0000-0000-0000B9000000}"/>
    <cellStyle name="Normal 12" xfId="296" xr:uid="{E04D685D-326A-44F7-8B69-C8A79FCD0ECB}"/>
    <cellStyle name="Normal 12 2" xfId="300" xr:uid="{28F382A5-DFAF-48FE-965A-CC7F77B59A06}"/>
    <cellStyle name="Normal 19" xfId="192" xr:uid="{00000000-0005-0000-0000-0000BA000000}"/>
    <cellStyle name="Normal 2" xfId="63" xr:uid="{00000000-0005-0000-0000-0000BB000000}"/>
    <cellStyle name="Normal 2 2" xfId="64" xr:uid="{00000000-0005-0000-0000-0000BC000000}"/>
    <cellStyle name="Normal 2 2 2" xfId="193" xr:uid="{00000000-0005-0000-0000-0000BD000000}"/>
    <cellStyle name="Normal 2 2 3" xfId="194" xr:uid="{00000000-0005-0000-0000-0000BE000000}"/>
    <cellStyle name="Normal 2 2_GII2013_Mika_June07" xfId="76" xr:uid="{00000000-0005-0000-0000-0000BF000000}"/>
    <cellStyle name="Normal 2 3" xfId="71" xr:uid="{00000000-0005-0000-0000-0000C0000000}"/>
    <cellStyle name="Normal 2 3 2" xfId="195" xr:uid="{00000000-0005-0000-0000-0000C1000000}"/>
    <cellStyle name="Normal 2 3_GII2013_Mika_June07" xfId="196" xr:uid="{00000000-0005-0000-0000-0000C2000000}"/>
    <cellStyle name="Normal 2 4" xfId="197" xr:uid="{00000000-0005-0000-0000-0000C3000000}"/>
    <cellStyle name="Normal 2 5" xfId="198" xr:uid="{00000000-0005-0000-0000-0000C4000000}"/>
    <cellStyle name="Normal 2 6" xfId="199" xr:uid="{00000000-0005-0000-0000-0000C5000000}"/>
    <cellStyle name="Normal 2 7" xfId="200" xr:uid="{00000000-0005-0000-0000-0000C6000000}"/>
    <cellStyle name="Normal 2 8" xfId="201" xr:uid="{00000000-0005-0000-0000-0000C7000000}"/>
    <cellStyle name="Normal 2_962010071P1G001" xfId="202" xr:uid="{00000000-0005-0000-0000-0000C8000000}"/>
    <cellStyle name="Normal 3" xfId="65" xr:uid="{00000000-0005-0000-0000-0000C9000000}"/>
    <cellStyle name="Normal 3 2" xfId="203" xr:uid="{00000000-0005-0000-0000-0000CA000000}"/>
    <cellStyle name="Normal 3 2 2" xfId="204" xr:uid="{00000000-0005-0000-0000-0000CB000000}"/>
    <cellStyle name="Normal 3 2_SSI2012-Finaldata_JRCresults_2003" xfId="205" xr:uid="{00000000-0005-0000-0000-0000CC000000}"/>
    <cellStyle name="Normal 3 3" xfId="206" xr:uid="{00000000-0005-0000-0000-0000CD000000}"/>
    <cellStyle name="Normal 3 3 2" xfId="207" xr:uid="{00000000-0005-0000-0000-0000CE000000}"/>
    <cellStyle name="Normal 3 3_SSI2012-Finaldata_JRCresults_2003" xfId="208" xr:uid="{00000000-0005-0000-0000-0000CF000000}"/>
    <cellStyle name="Normal 3 4" xfId="209" xr:uid="{00000000-0005-0000-0000-0000D0000000}"/>
    <cellStyle name="Normal 3 5" xfId="299" xr:uid="{193DD572-91F9-4E75-965B-96A43A64BC87}"/>
    <cellStyle name="Normal 3_SSI2012-Finaldata_JRCresults_2003" xfId="210" xr:uid="{00000000-0005-0000-0000-0000D1000000}"/>
    <cellStyle name="Normal 4" xfId="211" xr:uid="{00000000-0005-0000-0000-0000D2000000}"/>
    <cellStyle name="Normal 5" xfId="212" xr:uid="{00000000-0005-0000-0000-0000D3000000}"/>
    <cellStyle name="Normal 6" xfId="213" xr:uid="{00000000-0005-0000-0000-0000D4000000}"/>
    <cellStyle name="Normal 6 2" xfId="214" xr:uid="{00000000-0005-0000-0000-0000D5000000}"/>
    <cellStyle name="Normal 7" xfId="215" xr:uid="{00000000-0005-0000-0000-0000D6000000}"/>
    <cellStyle name="Normal 8" xfId="216" xr:uid="{00000000-0005-0000-0000-0000D7000000}"/>
    <cellStyle name="Normal 9" xfId="284" xr:uid="{00000000-0005-0000-0000-0000D8000000}"/>
    <cellStyle name="Normale_Foglio1" xfId="217" xr:uid="{00000000-0005-0000-0000-0000D9000000}"/>
    <cellStyle name="Nota" xfId="218" xr:uid="{00000000-0005-0000-0000-0000DA000000}"/>
    <cellStyle name="Note" xfId="75" builtinId="10" customBuiltin="1"/>
    <cellStyle name="Note 2" xfId="66" xr:uid="{00000000-0005-0000-0000-0000DC000000}"/>
    <cellStyle name="Note 2 2" xfId="72" xr:uid="{00000000-0005-0000-0000-0000DD000000}"/>
    <cellStyle name="Note 2 3" xfId="219" xr:uid="{00000000-0005-0000-0000-0000DE000000}"/>
    <cellStyle name="Note 3" xfId="290" xr:uid="{00000000-0005-0000-0000-0000DF000000}"/>
    <cellStyle name="Notitie 2" xfId="220" xr:uid="{00000000-0005-0000-0000-0000E0000000}"/>
    <cellStyle name="Ongeldig 2" xfId="221" xr:uid="{00000000-0005-0000-0000-0000E1000000}"/>
    <cellStyle name="Output" xfId="10" builtinId="21" customBuiltin="1"/>
    <cellStyle name="Output 2" xfId="67" xr:uid="{00000000-0005-0000-0000-0000E3000000}"/>
    <cellStyle name="Percent" xfId="73" builtinId="5"/>
    <cellStyle name="Percent 2" xfId="222" xr:uid="{00000000-0005-0000-0000-0000E5000000}"/>
    <cellStyle name="Percent 3" xfId="288" xr:uid="{00000000-0005-0000-0000-0000E6000000}"/>
    <cellStyle name="Prozent_SubCatperStud" xfId="223" xr:uid="{00000000-0005-0000-0000-0000E7000000}"/>
    <cellStyle name="row" xfId="224" xr:uid="{00000000-0005-0000-0000-0000E8000000}"/>
    <cellStyle name="RowCodes" xfId="225" xr:uid="{00000000-0005-0000-0000-0000E9000000}"/>
    <cellStyle name="Row-Col Headings" xfId="226" xr:uid="{00000000-0005-0000-0000-0000EA000000}"/>
    <cellStyle name="RowTitles" xfId="227" xr:uid="{00000000-0005-0000-0000-0000EB000000}"/>
    <cellStyle name="RowTitles1-Detail" xfId="228" xr:uid="{00000000-0005-0000-0000-0000EC000000}"/>
    <cellStyle name="RowTitles-Col2" xfId="229" xr:uid="{00000000-0005-0000-0000-0000ED000000}"/>
    <cellStyle name="RowTitles-Detail" xfId="230" xr:uid="{00000000-0005-0000-0000-0000EE000000}"/>
    <cellStyle name="ss1" xfId="231" xr:uid="{00000000-0005-0000-0000-0000EF000000}"/>
    <cellStyle name="ss10" xfId="232" xr:uid="{00000000-0005-0000-0000-0000F0000000}"/>
    <cellStyle name="ss11" xfId="233" xr:uid="{00000000-0005-0000-0000-0000F1000000}"/>
    <cellStyle name="ss12" xfId="234" xr:uid="{00000000-0005-0000-0000-0000F2000000}"/>
    <cellStyle name="ss13" xfId="235" xr:uid="{00000000-0005-0000-0000-0000F3000000}"/>
    <cellStyle name="ss14" xfId="236" xr:uid="{00000000-0005-0000-0000-0000F4000000}"/>
    <cellStyle name="ss15" xfId="237" xr:uid="{00000000-0005-0000-0000-0000F5000000}"/>
    <cellStyle name="ss16" xfId="238" xr:uid="{00000000-0005-0000-0000-0000F6000000}"/>
    <cellStyle name="ss17" xfId="239" xr:uid="{00000000-0005-0000-0000-0000F7000000}"/>
    <cellStyle name="ss18" xfId="240" xr:uid="{00000000-0005-0000-0000-0000F8000000}"/>
    <cellStyle name="ss19" xfId="241" xr:uid="{00000000-0005-0000-0000-0000F9000000}"/>
    <cellStyle name="ss2" xfId="242" xr:uid="{00000000-0005-0000-0000-0000FA000000}"/>
    <cellStyle name="ss20" xfId="243" xr:uid="{00000000-0005-0000-0000-0000FB000000}"/>
    <cellStyle name="ss21" xfId="244" xr:uid="{00000000-0005-0000-0000-0000FC000000}"/>
    <cellStyle name="ss22" xfId="245" xr:uid="{00000000-0005-0000-0000-0000FD000000}"/>
    <cellStyle name="ss3" xfId="246" xr:uid="{00000000-0005-0000-0000-0000FE000000}"/>
    <cellStyle name="ss4" xfId="247" xr:uid="{00000000-0005-0000-0000-0000FF000000}"/>
    <cellStyle name="ss5" xfId="248" xr:uid="{00000000-0005-0000-0000-000000010000}"/>
    <cellStyle name="ss6" xfId="249" xr:uid="{00000000-0005-0000-0000-000001010000}"/>
    <cellStyle name="ss7" xfId="250" xr:uid="{00000000-0005-0000-0000-000002010000}"/>
    <cellStyle name="ss8" xfId="251" xr:uid="{00000000-0005-0000-0000-000003010000}"/>
    <cellStyle name="ss9" xfId="252" xr:uid="{00000000-0005-0000-0000-000004010000}"/>
    <cellStyle name="Standaard 2" xfId="253" xr:uid="{00000000-0005-0000-0000-000005010000}"/>
    <cellStyle name="Standaard 3" xfId="254" xr:uid="{00000000-0005-0000-0000-000006010000}"/>
    <cellStyle name="Standard_cpi-mp-be-stats" xfId="255" xr:uid="{00000000-0005-0000-0000-000007010000}"/>
    <cellStyle name="Style 1" xfId="256" xr:uid="{00000000-0005-0000-0000-000008010000}"/>
    <cellStyle name="Style 2" xfId="257" xr:uid="{00000000-0005-0000-0000-000009010000}"/>
    <cellStyle name="Table No." xfId="258" xr:uid="{00000000-0005-0000-0000-00000A010000}"/>
    <cellStyle name="Table Title" xfId="259" xr:uid="{00000000-0005-0000-0000-00000B010000}"/>
    <cellStyle name="Tagline" xfId="260" xr:uid="{00000000-0005-0000-0000-00000C010000}"/>
    <cellStyle name="temp" xfId="261" xr:uid="{00000000-0005-0000-0000-00000D010000}"/>
    <cellStyle name="Testo avviso" xfId="262" xr:uid="{00000000-0005-0000-0000-00000E010000}"/>
    <cellStyle name="Testo descrittivo" xfId="263" xr:uid="{00000000-0005-0000-0000-00000F010000}"/>
    <cellStyle name="Title" xfId="1" builtinId="15" customBuiltin="1"/>
    <cellStyle name="Title 1" xfId="264" xr:uid="{00000000-0005-0000-0000-000011010000}"/>
    <cellStyle name="Title 2" xfId="68" xr:uid="{00000000-0005-0000-0000-000012010000}"/>
    <cellStyle name="Title 3" xfId="287" xr:uid="{00000000-0005-0000-0000-000013010000}"/>
    <cellStyle name="title1" xfId="265" xr:uid="{00000000-0005-0000-0000-000014010000}"/>
    <cellStyle name="Titolo" xfId="266" xr:uid="{00000000-0005-0000-0000-000015010000}"/>
    <cellStyle name="Titolo 1" xfId="267" xr:uid="{00000000-0005-0000-0000-000016010000}"/>
    <cellStyle name="Titolo 2" xfId="268" xr:uid="{00000000-0005-0000-0000-000017010000}"/>
    <cellStyle name="Titolo 3" xfId="269" xr:uid="{00000000-0005-0000-0000-000018010000}"/>
    <cellStyle name="Titolo 4" xfId="270" xr:uid="{00000000-0005-0000-0000-000019010000}"/>
    <cellStyle name="Titolo_SSI2012-Finaldata_JRCresults_2003" xfId="271" xr:uid="{00000000-0005-0000-0000-00001A010000}"/>
    <cellStyle name="Totaal 2" xfId="272" xr:uid="{00000000-0005-0000-0000-00001B010000}"/>
    <cellStyle name="Total" xfId="16" builtinId="25" customBuiltin="1"/>
    <cellStyle name="Total 2" xfId="69" xr:uid="{00000000-0005-0000-0000-00001D010000}"/>
    <cellStyle name="Totale" xfId="273" xr:uid="{00000000-0005-0000-0000-00001E010000}"/>
    <cellStyle name="Uitvoer 2" xfId="274" xr:uid="{00000000-0005-0000-0000-00001F010000}"/>
    <cellStyle name="Valore non valido" xfId="275" xr:uid="{00000000-0005-0000-0000-000020010000}"/>
    <cellStyle name="Valore valido" xfId="276" xr:uid="{00000000-0005-0000-0000-000021010000}"/>
    <cellStyle name="Verklarende tekst 2" xfId="277" xr:uid="{00000000-0005-0000-0000-000022010000}"/>
    <cellStyle name="Waarschuwingstekst 2" xfId="278" xr:uid="{00000000-0005-0000-0000-000023010000}"/>
    <cellStyle name="Währung [0]_Germany" xfId="279" xr:uid="{00000000-0005-0000-0000-000024010000}"/>
    <cellStyle name="Währung_Germany" xfId="280" xr:uid="{00000000-0005-0000-0000-000025010000}"/>
    <cellStyle name="Warning Text" xfId="14" builtinId="11" customBuiltin="1"/>
    <cellStyle name="Warning Text 2" xfId="281" xr:uid="{00000000-0005-0000-0000-000027010000}"/>
  </cellStyles>
  <dxfs count="70">
    <dxf>
      <font>
        <color theme="0" tint="-4.9989318521683403E-2"/>
      </font>
      <fill>
        <patternFill>
          <bgColor theme="7" tint="-0.499984740745262"/>
        </patternFill>
      </fill>
    </dxf>
    <dxf>
      <font>
        <b/>
        <i val="0"/>
        <color theme="0"/>
      </font>
      <fill>
        <patternFill>
          <bgColor theme="7" tint="-0.24994659260841701"/>
        </patternFill>
      </fill>
    </dxf>
    <dxf>
      <font>
        <b/>
        <i val="0"/>
      </font>
      <fill>
        <patternFill>
          <bgColor theme="7" tint="0.39994506668294322"/>
        </patternFill>
      </fill>
    </dxf>
    <dxf>
      <font>
        <b/>
        <i val="0"/>
      </font>
      <fill>
        <patternFill>
          <bgColor theme="7" tint="0.59996337778862885"/>
        </patternFill>
      </fill>
    </dxf>
    <dxf>
      <font>
        <b/>
        <i val="0"/>
      </font>
      <fill>
        <patternFill>
          <bgColor theme="7" tint="0.79998168889431442"/>
        </patternFill>
      </fill>
    </dxf>
    <dxf>
      <font>
        <color theme="0"/>
      </font>
      <fill>
        <patternFill>
          <bgColor theme="9" tint="-0.499984740745262"/>
        </patternFill>
      </fill>
    </dxf>
    <dxf>
      <font>
        <b/>
        <i val="0"/>
        <color theme="0"/>
      </font>
      <fill>
        <patternFill>
          <bgColor theme="9" tint="-0.24994659260841701"/>
        </patternFill>
      </fill>
    </dxf>
    <dxf>
      <font>
        <b/>
        <i val="0"/>
      </font>
      <fill>
        <patternFill>
          <bgColor theme="9" tint="0.39994506668294322"/>
        </patternFill>
      </fill>
    </dxf>
    <dxf>
      <font>
        <b/>
        <i val="0"/>
      </font>
      <fill>
        <patternFill>
          <bgColor theme="9" tint="0.59996337778862885"/>
        </patternFill>
      </fill>
    </dxf>
    <dxf>
      <font>
        <b/>
        <i val="0"/>
      </font>
      <fill>
        <patternFill>
          <bgColor theme="9" tint="0.79998168889431442"/>
        </patternFill>
      </fill>
    </dxf>
    <dxf>
      <font>
        <color theme="0"/>
      </font>
      <fill>
        <patternFill>
          <bgColor theme="5" tint="-0.499984740745262"/>
        </patternFill>
      </fill>
    </dxf>
    <dxf>
      <font>
        <b/>
        <i val="0"/>
        <color theme="0"/>
      </font>
      <fill>
        <patternFill>
          <bgColor theme="5" tint="-0.24994659260841701"/>
        </patternFill>
      </fill>
    </dxf>
    <dxf>
      <font>
        <b/>
        <i val="0"/>
      </font>
      <fill>
        <patternFill>
          <bgColor theme="5" tint="0.39994506668294322"/>
        </patternFill>
      </fill>
    </dxf>
    <dxf>
      <font>
        <b/>
        <i val="0"/>
      </font>
      <fill>
        <patternFill>
          <bgColor theme="5" tint="0.59996337778862885"/>
        </patternFill>
      </fill>
    </dxf>
    <dxf>
      <font>
        <b/>
        <i val="0"/>
      </font>
      <fill>
        <patternFill>
          <bgColor theme="5" tint="0.79998168889431442"/>
        </patternFill>
      </fill>
    </dxf>
    <dxf>
      <font>
        <b/>
        <i val="0"/>
        <color theme="0"/>
      </font>
      <fill>
        <patternFill>
          <bgColor theme="3" tint="-0.499984740745262"/>
        </patternFill>
      </fill>
    </dxf>
    <dxf>
      <font>
        <b/>
        <i val="0"/>
        <color theme="0"/>
      </font>
      <fill>
        <patternFill>
          <bgColor theme="3" tint="-0.24994659260841701"/>
        </patternFill>
      </fill>
    </dxf>
    <dxf>
      <font>
        <b/>
        <i val="0"/>
      </font>
      <fill>
        <patternFill>
          <bgColor theme="3" tint="0.39994506668294322"/>
        </patternFill>
      </fill>
    </dxf>
    <dxf>
      <font>
        <b/>
        <i val="0"/>
      </font>
      <fill>
        <patternFill>
          <bgColor theme="3" tint="0.59996337778862885"/>
        </patternFill>
      </fill>
    </dxf>
    <dxf>
      <font>
        <b/>
        <i val="0"/>
      </font>
      <fill>
        <patternFill>
          <bgColor theme="3" tint="0.79998168889431442"/>
        </patternFill>
      </fill>
    </dxf>
    <dxf>
      <font>
        <b/>
        <i val="0"/>
      </font>
      <fill>
        <patternFill>
          <bgColor theme="3" tint="0.79998168889431442"/>
        </patternFill>
      </fill>
    </dxf>
    <dxf>
      <font>
        <b/>
        <i val="0"/>
      </font>
      <fill>
        <patternFill>
          <bgColor theme="3" tint="0.59996337778862885"/>
        </patternFill>
      </fill>
    </dxf>
    <dxf>
      <font>
        <b/>
        <i val="0"/>
      </font>
      <fill>
        <patternFill>
          <bgColor theme="3" tint="0.39994506668294322"/>
        </patternFill>
      </fill>
    </dxf>
    <dxf>
      <font>
        <b/>
        <i val="0"/>
        <color theme="0"/>
      </font>
      <fill>
        <patternFill>
          <bgColor theme="3" tint="-0.24994659260841701"/>
        </patternFill>
      </fill>
    </dxf>
    <dxf>
      <font>
        <b/>
        <i val="0"/>
        <color theme="0"/>
      </font>
      <fill>
        <patternFill>
          <bgColor theme="3" tint="-0.499984740745262"/>
        </patternFill>
      </fill>
    </dxf>
    <dxf>
      <font>
        <b/>
        <i val="0"/>
      </font>
      <fill>
        <patternFill>
          <bgColor theme="7" tint="0.79998168889431442"/>
        </patternFill>
      </fill>
    </dxf>
    <dxf>
      <font>
        <b/>
        <i val="0"/>
      </font>
      <fill>
        <patternFill>
          <bgColor theme="7" tint="0.59996337778862885"/>
        </patternFill>
      </fill>
    </dxf>
    <dxf>
      <font>
        <b/>
        <i val="0"/>
      </font>
      <fill>
        <patternFill>
          <bgColor theme="7" tint="0.39994506668294322"/>
        </patternFill>
      </fill>
    </dxf>
    <dxf>
      <font>
        <b/>
        <i val="0"/>
        <color theme="0"/>
      </font>
      <fill>
        <patternFill>
          <bgColor theme="7" tint="-0.24994659260841701"/>
        </patternFill>
      </fill>
    </dxf>
    <dxf>
      <font>
        <color theme="0" tint="-4.9989318521683403E-2"/>
      </font>
      <fill>
        <patternFill>
          <bgColor theme="7"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9" tint="0.79998168889431442"/>
        </patternFill>
      </fill>
    </dxf>
    <dxf>
      <font>
        <b/>
        <i val="0"/>
      </font>
      <fill>
        <patternFill>
          <bgColor theme="9" tint="0.59996337778862885"/>
        </patternFill>
      </fill>
    </dxf>
    <dxf>
      <font>
        <b/>
        <i val="0"/>
      </font>
      <fill>
        <patternFill>
          <bgColor theme="9" tint="0.39994506668294322"/>
        </patternFill>
      </fill>
    </dxf>
    <dxf>
      <font>
        <b/>
        <i val="0"/>
        <color theme="0"/>
      </font>
      <fill>
        <patternFill>
          <bgColor theme="9" tint="-0.24994659260841701"/>
        </patternFill>
      </fill>
    </dxf>
    <dxf>
      <font>
        <color theme="0"/>
      </font>
      <fill>
        <patternFill>
          <bgColor theme="9"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5" tint="0.79998168889431442"/>
        </patternFill>
      </fill>
    </dxf>
    <dxf>
      <font>
        <b/>
        <i val="0"/>
      </font>
      <fill>
        <patternFill>
          <bgColor theme="5" tint="0.59996337778862885"/>
        </patternFill>
      </fill>
    </dxf>
    <dxf>
      <font>
        <b/>
        <i val="0"/>
      </font>
      <fill>
        <patternFill>
          <bgColor theme="5" tint="0.39994506668294322"/>
        </patternFill>
      </fill>
    </dxf>
    <dxf>
      <font>
        <b/>
        <i val="0"/>
        <color theme="0"/>
      </font>
      <fill>
        <patternFill>
          <bgColor theme="5" tint="-0.24994659260841701"/>
        </patternFill>
      </fill>
    </dxf>
    <dxf>
      <font>
        <color theme="0"/>
      </font>
      <fill>
        <patternFill>
          <bgColor theme="5"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bgColor theme="4"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fgColor theme="0"/>
          <bgColor theme="4" tint="-0.499984740745262"/>
        </patternFill>
      </fill>
    </dxf>
  </dxfs>
  <tableStyles count="0" defaultTableStyle="TableStyleMedium2" defaultPivotStyle="PivotStyleLight16"/>
  <colors>
    <mruColors>
      <color rgb="FFFFFF99"/>
      <color rgb="FFBAE4B3"/>
      <color rgb="FF238B45"/>
      <color rgb="FFEFF3FF"/>
      <color rgb="FFFF6600"/>
      <color rgb="FFBDD7E7"/>
      <color rgb="FF6BAED6"/>
      <color rgb="FF2171B5"/>
      <color rgb="FFEDF8E9"/>
      <color rgb="FF74C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8</xdr:row>
      <xdr:rowOff>14755</xdr:rowOff>
    </xdr:from>
    <xdr:to>
      <xdr:col>1</xdr:col>
      <xdr:colOff>11989</xdr:colOff>
      <xdr:row>8</xdr:row>
      <xdr:rowOff>4552950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6200" y="2015005"/>
          <a:ext cx="6488989" cy="4538195"/>
        </a:xfrm>
        <a:prstGeom prst="rect">
          <a:avLst/>
        </a:prstGeom>
      </xdr:spPr>
    </xdr:pic>
    <xdr:clientData/>
  </xdr:twoCellAnchor>
  <xdr:twoCellAnchor editAs="oneCell">
    <xdr:from>
      <xdr:col>0</xdr:col>
      <xdr:colOff>95250</xdr:colOff>
      <xdr:row>0</xdr:row>
      <xdr:rowOff>66675</xdr:rowOff>
    </xdr:from>
    <xdr:to>
      <xdr:col>0</xdr:col>
      <xdr:colOff>923925</xdr:colOff>
      <xdr:row>1</xdr:row>
      <xdr:rowOff>151534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66675"/>
          <a:ext cx="828675" cy="380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914400</xdr:colOff>
      <xdr:row>1</xdr:row>
      <xdr:rowOff>127328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8100"/>
          <a:ext cx="838200" cy="384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1</xdr:row>
      <xdr:rowOff>148166</xdr:rowOff>
    </xdr:from>
    <xdr:to>
      <xdr:col>1</xdr:col>
      <xdr:colOff>1221171</xdr:colOff>
      <xdr:row>1</xdr:row>
      <xdr:rowOff>1026583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 y="361078"/>
          <a:ext cx="1924029" cy="878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1</xdr:row>
      <xdr:rowOff>190500</xdr:rowOff>
    </xdr:from>
    <xdr:to>
      <xdr:col>0</xdr:col>
      <xdr:colOff>2083184</xdr:colOff>
      <xdr:row>1</xdr:row>
      <xdr:rowOff>1068917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0"/>
          <a:ext cx="1914909" cy="878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133350</xdr:rowOff>
    </xdr:from>
    <xdr:to>
      <xdr:col>2</xdr:col>
      <xdr:colOff>189296</xdr:colOff>
      <xdr:row>1</xdr:row>
      <xdr:rowOff>1029864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23850"/>
          <a:ext cx="1914909" cy="878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1</xdr:row>
      <xdr:rowOff>219075</xdr:rowOff>
    </xdr:from>
    <xdr:to>
      <xdr:col>0</xdr:col>
      <xdr:colOff>2038734</xdr:colOff>
      <xdr:row>1</xdr:row>
      <xdr:rowOff>1097492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09575"/>
          <a:ext cx="1914909" cy="878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tednations.sharepoint.com/sites/OCHAROWCA/Information%20Management/04%20Monitoring/INFORM/2024/Data/Vulnerability/Ppl_affected_by_NatDisasters_2021-2023_emdat%20PQY.xlsx" TargetMode="External"/><Relationship Id="rId1" Type="http://schemas.openxmlformats.org/officeDocument/2006/relationships/externalLinkPath" Target="/sites/OCHAROWCA/Information%20Management/04%20Monitoring/INFORM/2024/Data/Vulnerability/Ppl_affected_by_NatDisasters_2021-2023_emdat%20PQ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DAT Data 2021-2023"/>
      <sheetName val="Admin 0"/>
      <sheetName val="EM-DAT Data"/>
      <sheetName val="Transformed Data"/>
      <sheetName val="Clean Data"/>
      <sheetName val="Disasters per location"/>
      <sheetName val="Nb of aff by location_disaster"/>
      <sheetName val="Affected people per location"/>
      <sheetName val="_final_ Affected per location p"/>
      <sheetName val="PVT final values"/>
    </sheetNames>
    <sheetDataSet>
      <sheetData sheetId="0"/>
      <sheetData sheetId="1"/>
      <sheetData sheetId="2"/>
      <sheetData sheetId="3"/>
      <sheetData sheetId="4"/>
      <sheetData sheetId="5"/>
      <sheetData sheetId="6"/>
      <sheetData sheetId="7"/>
      <sheetData sheetId="8"/>
      <sheetData sheetId="9">
        <row r="12">
          <cell r="A12" t="str">
            <v>Banjul</v>
          </cell>
          <cell r="B12">
            <v>2421.2857142857142</v>
          </cell>
          <cell r="C12">
            <v>4300.25</v>
          </cell>
          <cell r="D12"/>
        </row>
        <row r="13">
          <cell r="A13" t="str">
            <v>Basse</v>
          </cell>
          <cell r="B13">
            <v>2421.2857142857142</v>
          </cell>
          <cell r="C13"/>
          <cell r="D13"/>
        </row>
        <row r="14">
          <cell r="A14" t="str">
            <v>Brikama</v>
          </cell>
          <cell r="B14">
            <v>2421.2857142857142</v>
          </cell>
          <cell r="C14">
            <v>4300.25</v>
          </cell>
          <cell r="D14"/>
        </row>
        <row r="15">
          <cell r="A15" t="str">
            <v>Janjanbureh</v>
          </cell>
          <cell r="B15">
            <v>2421.2857142857142</v>
          </cell>
          <cell r="C15"/>
          <cell r="D15"/>
        </row>
        <row r="16">
          <cell r="A16" t="str">
            <v>Kanifing</v>
          </cell>
          <cell r="B16">
            <v>2421.2857142857142</v>
          </cell>
          <cell r="C16">
            <v>4300.25</v>
          </cell>
          <cell r="D16"/>
        </row>
        <row r="17">
          <cell r="A17" t="str">
            <v>Kerewan</v>
          </cell>
          <cell r="B17">
            <v>2421.2857142857142</v>
          </cell>
          <cell r="C17">
            <v>4300.25</v>
          </cell>
          <cell r="D17"/>
        </row>
        <row r="18">
          <cell r="A18" t="str">
            <v>Mansa Konko</v>
          </cell>
          <cell r="B18">
            <v>2421.2857142857142</v>
          </cell>
          <cell r="C18"/>
          <cell r="D18"/>
        </row>
        <row r="22">
          <cell r="A22" t="str">
            <v>Assaba</v>
          </cell>
          <cell r="B22"/>
          <cell r="C22">
            <v>6675.2307692307686</v>
          </cell>
          <cell r="D22"/>
        </row>
        <row r="23">
          <cell r="A23" t="str">
            <v>Batha</v>
          </cell>
          <cell r="B23"/>
          <cell r="C23">
            <v>2225.0769230769229</v>
          </cell>
          <cell r="D23"/>
        </row>
        <row r="24">
          <cell r="A24" t="str">
            <v>Brakna</v>
          </cell>
          <cell r="B24"/>
          <cell r="C24"/>
          <cell r="D24">
            <v>7200</v>
          </cell>
        </row>
        <row r="25">
          <cell r="A25" t="str">
            <v>Gorgol</v>
          </cell>
          <cell r="B25"/>
          <cell r="C25">
            <v>4450.1538461538457</v>
          </cell>
          <cell r="D25"/>
        </row>
        <row r="26">
          <cell r="A26" t="str">
            <v>Hodh El Chargui</v>
          </cell>
          <cell r="B26"/>
          <cell r="C26">
            <v>2225.0769230769229</v>
          </cell>
          <cell r="D26"/>
        </row>
        <row r="27">
          <cell r="A27" t="str">
            <v>Hodh El Gharbi</v>
          </cell>
          <cell r="B27"/>
          <cell r="C27">
            <v>6675.2307692307686</v>
          </cell>
          <cell r="D27"/>
        </row>
        <row r="28">
          <cell r="A28" t="str">
            <v>Tagant</v>
          </cell>
          <cell r="B28"/>
          <cell r="C28">
            <v>2225.0769230769229</v>
          </cell>
          <cell r="D28"/>
        </row>
        <row r="29">
          <cell r="A29" t="str">
            <v>Tiris Zemmour</v>
          </cell>
          <cell r="B29"/>
          <cell r="C29">
            <v>2225.0769230769229</v>
          </cell>
          <cell r="D29"/>
        </row>
        <row r="30">
          <cell r="A30" t="str">
            <v>Trarza</v>
          </cell>
          <cell r="B30"/>
          <cell r="C30">
            <v>2225.0769230769229</v>
          </cell>
          <cell r="D30"/>
        </row>
      </sheetData>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5CBB0F0B-E8B8-407D-B62B-73166945ED6C}">
    <nsvFilter filterId="{00000000-0009-0000-0000-000006000000}" ref="A4:BG139" tableId="0"/>
  </namedSheetView>
</namedSheetViews>
</file>

<file path=xl/persons/person.xml><?xml version="1.0" encoding="utf-8"?>
<personList xmlns="http://schemas.microsoft.com/office/spreadsheetml/2018/threadedcomments" xmlns:x="http://schemas.openxmlformats.org/spreadsheetml/2006/main">
  <person displayName="Mareme Thiam" id="{7603B51A-524C-4588-9FDA-690D6AE90FD0}" userId="S::mareme.thiam@un.org::bc58ff50-ba6d-42c4-bdcb-f15f56ad0eba"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00000000-0016-0000-08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3" dT="2020-07-08T13:02:03.55" personId="{7603B51A-524C-4588-9FDA-690D6AE90FD0}" id="{8BCE2AB7-B7F6-48B6-B5A5-5FB0BE150D7A}">
    <text>From July 2023 to June 2024, all actors, filtered on event types and sub event types</text>
  </threadedComment>
  <threadedComment ref="M3" dT="2020-07-16T09:56:49.94" personId="{7603B51A-524C-4588-9FDA-690D6AE90FD0}" id="{6C98FA99-E6E2-4C15-B953-5904DB05AC3F}">
    <text>Index from Global risk model 2023</text>
  </threadedComment>
  <threadedComment ref="AL3" dT="2021-08-06T11:56:07.97" personId="{7603B51A-524C-4588-9FDA-690D6AE90FD0}" id="{FDDE6A54-AFDC-4F4C-AD2B-8D123666AA92}">
    <text>March Exercise - Projected situation Jun-August 2024</text>
  </threadedComment>
  <threadedComment ref="AP3" dT="2024-12-17T11:39:17.10" personId="{7603B51A-524C-4588-9FDA-690D6AE90FD0}" id="{F044E7CD-20CC-488F-80D5-8323B9BAEFF4}">
    <text>2022 for Niger</text>
  </threadedComment>
  <threadedComment ref="AP3" dT="2024-12-17T11:42:08.11" personId="{7603B51A-524C-4588-9FDA-690D6AE90FD0}" id="{8696D3E0-96F0-4D6A-813A-703604DDEBB3}" parentId="{F044E7CD-20CC-488F-80D5-8323B9BAEFF4}">
    <text>2023 for Nigera</text>
  </threadedComment>
  <threadedComment ref="AQ3" dT="2024-12-19T11:57:41.63" personId="{7603B51A-524C-4588-9FDA-690D6AE90FD0}" id="{2E487DAA-DB24-43C8-A098-741A141CFC3C}">
    <text>Niger 2012
Chad 2015</text>
  </threadedComment>
  <threadedComment ref="AD5" dT="2024-12-13T12:29:02.50" personId="{7603B51A-524C-4588-9FDA-690D6AE90FD0}" id="{9AFD7CBC-D67F-4ED3-A5E7-C37B29C830AD}">
    <text>Total national / nb admin 1</text>
  </threadedComment>
  <threadedComment ref="AM5" dT="2022-07-15T00:03:13.30" personId="{7603B51A-524C-4588-9FDA-690D6AE90FD0}" id="{0E40CB42-A3CB-49CE-9169-237B5F0B047F}">
    <text>Mars 2024</text>
  </threadedComment>
  <threadedComment ref="Y27" dT="2024-12-10T11:06:23.71" personId="{7603B51A-524C-4588-9FDA-690D6AE90FD0}" id="{0B48C815-6E57-4C53-9F03-CEFA7FB6CCCD}">
    <text>National value</text>
  </threadedComment>
  <threadedComment ref="H28" dT="2024-09-17T13:06:29.01" personId="{7603B51A-524C-4588-9FDA-690D6AE90FD0}" id="{9D44660C-8198-4F58-8D66-1D85040AB833}">
    <text>Greater Banjul Area assimilé à Brikama</text>
  </threadedComment>
  <threadedComment ref="AP34" dT="2024-12-17T10:41:14.66" personId="{7603B51A-524C-4588-9FDA-690D6AE90FD0}" id="{F9998DBC-67DC-4879-913B-69F97AC9E720}">
    <text xml:space="preserve">Central River Janjabureh value affected to Central River Kuntaur </text>
  </threadedComment>
  <threadedComment ref="L37" dT="2022-08-16T10:45:16.90" personId="{7603B51A-524C-4588-9FDA-690D6AE90FD0}" id="{EBE75763-8490-4C98-BFCB-57BABEACD47F}">
    <text>Gao 593
Menaka 184</text>
  </threadedComment>
  <threadedComment ref="AB37" dT="2022-08-16T11:00:39.15" personId="{7603B51A-524C-4588-9FDA-690D6AE90FD0}" id="{29C19555-19FB-4799-B69B-359485FAD17A}">
    <text>Gao 0.28
Menaka 0.44</text>
  </threadedComment>
  <threadedComment ref="AP37" dT="2024-12-17T10:59:28.48" personId="{7603B51A-524C-4588-9FDA-690D6AE90FD0}" id="{9C6F3184-388C-4A1F-B98A-0B8502231AC7}">
    <text>Max (gao,menaka)</text>
  </threadedComment>
  <threadedComment ref="AP44" dT="2024-12-17T11:00:08.03" personId="{7603B51A-524C-4588-9FDA-690D6AE90FD0}" id="{116F1CAB-04E8-4C02-8B06-6E955F48EFB2}">
    <text>Max(tombouctou, taoudenit)</text>
  </threadedComment>
  <threadedComment ref="P53" dT="2023-08-29T16:09:00.25" personId="{7603B51A-524C-4588-9FDA-690D6AE90FD0}" id="{1519681F-C5D8-419F-8701-D1173051F661}">
    <text>National value</text>
  </threadedComment>
  <threadedComment ref="AP54" dT="2022-08-10T04:18:19.16" personId="{7603B51A-524C-4588-9FDA-690D6AE90FD0}" id="{5FE2C22A-E25D-4106-AD8B-AC9B61BC4DEB}">
    <text>Nouakchott Sud 7,2
Nouakchott  Nord 6,9
Nouakchott Ouest 7,77</text>
  </threadedComment>
  <threadedComment ref="O111" dT="2024-11-18T11:19:40.31" personId="{7603B51A-524C-4588-9FDA-690D6AE90FD0}" id="{4DDAE90C-F412-4604-A33D-2AEA00250F33}">
    <text>Valeur nationale</text>
  </threadedComment>
  <threadedComment ref="P137" dT="2024-11-18T15:07:48.03" personId="{7603B51A-524C-4588-9FDA-690D6AE90FD0}" id="{0782037B-313F-4D06-870D-B8F1C8DF38B0}">
    <text>Valeur nationale</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DF79505-9D0F-4DE8-8E67-E0FC0E6CDC9A}">
  <we:reference id="f4832f54-fb7e-4dc7-a40c-785b1c4a7815" version="2023.2.0.0" store="EXCatalog" storeType="EXCatalog"/>
  <we:alternateReferences>
    <we:reference id="WA200004179" version="2023.2.0.0" store="en-US" storeType="OMEX"/>
  </we:alternateReferences>
  <we:properties>
    <we:property name="Office.AutoShowTaskpaneWithDocument" value="true"/>
    <we:property name="app-config" value="&quot;{\&quot;map\&quot;:{\&quot;webmap\&quot;:{\&quot;is3d\&quot;:false,\&quot;itemData\&quot;:{\&quot;operationalLayers\&quot;:[],\&quot;tables\&quot;:[],\&quot;baseMap\&quot;:{\&quot;baseMapLayers\&quot;:[{\&quot;id\&quot;:\&quot;World_Hillshade_3805\&quot;,\&quot;opacity\&quot;:1,\&quot;title\&quot;:\&quot;World Hillshade\&quot;,\&quot;url\&quot;:\&quot;https://services.arcgisonline.com/arcgis/rest/services/Elevation/World_Hillshade/MapServer\&quot;,\&quot;visibility\&quot;:true,\&quot;layerType\&quot;:\&quot;ArcGISTiledMapServiceLayer\&quot;},{\&quot;id\&quot;:\&quot;VectorTile_2333\&quot;,\&quot;opacity\&quot;:1,\&quot;title\&quot;:\&quot;World Topographic Map\&quot;,\&quot;visibility\&quot;:true,\&quot;layerType\&quot;:\&quot;VectorTileLayer\&quot;,\&quot;styleUrl\&quot;:\&quot;https://cdn.arcgis.com/sharing/rest/content/items/b079fb8620f945cca0019db1cf611b45/resources/styles/root.json\&quot;}],\&quot;title\&quot;:\&quot;Topographie\&quot;},\&quot;version\&quot;:\&quot;2.26\&quot;,\&quot;authoringApp\&quot;:\&quot;ArcGIS for Excel\&quot;,\&quot;initialState\&quot;:{\&quot;viewpoint\&quot;:{\&quot;targetGeometry\&quot;:{\&quot;spatialReference\&quot;:{\&quot;latestWkid\&quot;:3857,\&quot;wkid\&quot;:102100},\&quot;xmin\&quot;:-24264170.25884002,\&quot;ymin\&quot;:-64675043.03460359,\&quot;xmax\&quot;:24264170.25884002,\&quot;ymax\&quot;:65568761.193492524}}}}},\&quot;webmapExtensions\&quot;:{}}}&quot;"/>
    <we:property name="arcgis-connection" value="&quot;{\&quot;portalUrl\&quot;:\&quot;https://www.arcgis.com\&quot;}&quot;"/>
  </we:properties>
  <we:bindings>
    <we:binding id="cellRange-wYuIk" type="matrix" appref="{3B2B117D-B348-44AA-99FE-EA9D89982836}"/>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_xldudf_ARCGIS_REVERSEGEOCODE</we:customFunctionIds>
        <we:customFunctionIds>_xldudf_ARCGIS_GEOCODE</we:customFunctionIds>
        <we:customFunctionIds>_xldudf_ARCGIS_ENRICHBYPOINT</we:customFunctionIds>
        <we:customFunctionIds>_xldudf_ARCGIS_ENRICHBYGEOGRAPHY</we:customFunctionIds>
        <we:customFunctionIds>_xldudf_ARCGIS_ENRICHBYADDRESS</we:customFunctionIds>
        <we:customFunctionIds>_xldudf_ARCGIS_FINDROUTEBYCOORDINATES</we:customFunctionIds>
        <we:customFunctionIds>_xldudf_ARCGIS_FINDROUTEBYADDRESS</we:customFunctionIds>
        <we:customFunctionIds>_xldudf_ARCGIS_SUGGESTADDRESS</we:customFunctionIds>
        <we:customFunctionIds>_xldudf_ARCGIS_LISTGEOGRAPHIES</we:customFunctionIds>
        <we:customFunctionIds>_xldudf_ARCGIS_LISTDATACOLLECTIONS</we:customFunctionIds>
        <we:customFunctionIds>_xldudf_ARCGIS_LISTTRAVELMODES</we:customFunctionIds>
        <we:customFunctionIds>_xldudf_ARCGIS_ADDHEADERS</we:customFunctionIds>
      </we:customFunctionIdList>
    </a:ext>
    <a:ext xmlns:a="http://schemas.openxmlformats.org/drawingml/2006/main" uri="{0858819E-0033-43BF-8937-05EC82904868}">
      <we:backgroundApp state="1" runtimeId="Esri.TaskPane.Url"/>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rm-index.org/sahe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3" Type="http://schemas.openxmlformats.org/officeDocument/2006/relationships/hyperlink" Target="http://data.worldbank.org/indicator/SH.H2O.SAFE.ZS" TargetMode="External"/><Relationship Id="rId18" Type="http://schemas.openxmlformats.org/officeDocument/2006/relationships/hyperlink" Target="http://risk.preventionweb.net/capraviewer/download.jsp" TargetMode="External"/><Relationship Id="rId26" Type="http://schemas.openxmlformats.org/officeDocument/2006/relationships/hyperlink" Target="http://www.acleddata.com/" TargetMode="External"/><Relationship Id="rId39" Type="http://schemas.openxmlformats.org/officeDocument/2006/relationships/hyperlink" Target="http://info.worldbank.org/governance/wgi" TargetMode="External"/><Relationship Id="rId21" Type="http://schemas.openxmlformats.org/officeDocument/2006/relationships/hyperlink" Target="http://data.unhcr.org/SahelSituation/region.php" TargetMode="External"/><Relationship Id="rId34" Type="http://schemas.openxmlformats.org/officeDocument/2006/relationships/hyperlink" Target="http://fts.unocha.org/pageloader.aspx;" TargetMode="External"/><Relationship Id="rId42" Type="http://schemas.openxmlformats.org/officeDocument/2006/relationships/queryTable" Target="../queryTables/queryTable1.xml"/><Relationship Id="rId7" Type="http://schemas.openxmlformats.org/officeDocument/2006/relationships/hyperlink" Target="http://risk.preventionweb.net/capraviewer/download.jsp" TargetMode="External"/><Relationship Id="rId2" Type="http://schemas.openxmlformats.org/officeDocument/2006/relationships/hyperlink" Target="http://www.ophi.org.uk/multidimensional-poverty-index" TargetMode="External"/><Relationship Id="rId16" Type="http://schemas.openxmlformats.org/officeDocument/2006/relationships/hyperlink" Target="http://data.worldbank.org/indicator/IT.CEL.SETS.P2" TargetMode="External"/><Relationship Id="rId20" Type="http://schemas.openxmlformats.org/officeDocument/2006/relationships/hyperlink" Target="http://www.ornl.gov/sci/landscan/" TargetMode="External"/><Relationship Id="rId29" Type="http://schemas.openxmlformats.org/officeDocument/2006/relationships/hyperlink" Target="http://www.emdat.be/" TargetMode="External"/><Relationship Id="rId41" Type="http://schemas.openxmlformats.org/officeDocument/2006/relationships/printerSettings" Target="../printerSettings/printerSettings7.bin"/><Relationship Id="rId1" Type="http://schemas.openxmlformats.org/officeDocument/2006/relationships/hyperlink" Target="http://hdrstats.undp.org/en/indicators/103106.html" TargetMode="External"/><Relationship Id="rId6" Type="http://schemas.openxmlformats.org/officeDocument/2006/relationships/hyperlink" Target="http://apps.who.int/ghodata" TargetMode="External"/><Relationship Id="rId11" Type="http://schemas.openxmlformats.org/officeDocument/2006/relationships/hyperlink" Target="http://preventionweb.net/applications/hfa/qbnhfa/" TargetMode="External"/><Relationship Id="rId24" Type="http://schemas.openxmlformats.org/officeDocument/2006/relationships/hyperlink" Target="http://data.worldbank.org/indicator/SI.POV.GINI" TargetMode="External"/><Relationship Id="rId32" Type="http://schemas.openxmlformats.org/officeDocument/2006/relationships/hyperlink" Target="https://platform.who.int/nutrition/nutrition-portals" TargetMode="External"/><Relationship Id="rId37" Type="http://schemas.openxmlformats.org/officeDocument/2006/relationships/hyperlink" Target="http://preview.grid.unep.ch/" TargetMode="External"/><Relationship Id="rId40" Type="http://schemas.openxmlformats.org/officeDocument/2006/relationships/hyperlink" Target="http://www.globalhumanitarianassistance.org/" TargetMode="External"/><Relationship Id="rId5" Type="http://schemas.openxmlformats.org/officeDocument/2006/relationships/hyperlink" Target="http://apps.who.int/ghodata" TargetMode="External"/><Relationship Id="rId15" Type="http://schemas.openxmlformats.org/officeDocument/2006/relationships/hyperlink" Target="http://data.worldbank.org/indicator/IT.NET.USER.P2" TargetMode="External"/><Relationship Id="rId23" Type="http://schemas.openxmlformats.org/officeDocument/2006/relationships/hyperlink" Target="http://www.unicef.org/publications/index_pubs_statistics.html" TargetMode="External"/><Relationship Id="rId28" Type="http://schemas.openxmlformats.org/officeDocument/2006/relationships/hyperlink" Target="http://www.emdat.be/" TargetMode="External"/><Relationship Id="rId36" Type="http://schemas.openxmlformats.org/officeDocument/2006/relationships/hyperlink" Target="http://www.devinfolive.info/nutritioninfo/test/" TargetMode="External"/><Relationship Id="rId10" Type="http://schemas.openxmlformats.org/officeDocument/2006/relationships/hyperlink" Target="http://www.hiik.de/en/konfliktbarometer/index.html" TargetMode="External"/><Relationship Id="rId19" Type="http://schemas.openxmlformats.org/officeDocument/2006/relationships/hyperlink" Target="http://apps.who.int/ghodata" TargetMode="External"/><Relationship Id="rId31" Type="http://schemas.openxmlformats.org/officeDocument/2006/relationships/hyperlink" Target="http://data.worldbank.org/indicator/BX.TRF.PWKR.CD.DT" TargetMode="External"/><Relationship Id="rId4" Type="http://schemas.openxmlformats.org/officeDocument/2006/relationships/hyperlink" Target="http://apps.who.int/ghodata" TargetMode="External"/><Relationship Id="rId9" Type="http://schemas.openxmlformats.org/officeDocument/2006/relationships/hyperlink" Target="http://cpi.transparency.org/cpi2012/" TargetMode="External"/><Relationship Id="rId14" Type="http://schemas.openxmlformats.org/officeDocument/2006/relationships/hyperlink" Target="http://data.worldbank.org/indicator/SH.STA.ACSN" TargetMode="External"/><Relationship Id="rId22" Type="http://schemas.openxmlformats.org/officeDocument/2006/relationships/hyperlink" Target="http://apps.who.int/ghodata" TargetMode="External"/><Relationship Id="rId27" Type="http://schemas.openxmlformats.org/officeDocument/2006/relationships/hyperlink" Target="http://www.fao.org/giews/earthobservation/asis/index_1.jsp?lang=en" TargetMode="External"/><Relationship Id="rId30" Type="http://schemas.openxmlformats.org/officeDocument/2006/relationships/hyperlink" Target="http://www.emdat.be/" TargetMode="External"/><Relationship Id="rId35" Type="http://schemas.openxmlformats.org/officeDocument/2006/relationships/hyperlink" Target="http://www.devinfolive.info/nutritioninfo/test/" TargetMode="External"/><Relationship Id="rId8" Type="http://schemas.openxmlformats.org/officeDocument/2006/relationships/hyperlink" Target="http://data.worldbank.org/indicator/DT.ODA.ODAT.GN.ZS" TargetMode="External"/><Relationship Id="rId3" Type="http://schemas.openxmlformats.org/officeDocument/2006/relationships/hyperlink" Target="http://stats.uis.unesco.org/unesco" TargetMode="External"/><Relationship Id="rId12" Type="http://schemas.openxmlformats.org/officeDocument/2006/relationships/hyperlink" Target="http://www.emdat.be/" TargetMode="External"/><Relationship Id="rId17" Type="http://schemas.openxmlformats.org/officeDocument/2006/relationships/hyperlink" Target="http://data.worldbank.org/indicator/EG.ELC.ACCS.ZS" TargetMode="External"/><Relationship Id="rId25" Type="http://schemas.openxmlformats.org/officeDocument/2006/relationships/hyperlink" Target="http://data.worldbank.org/indicator/SP.POP.TOTL" TargetMode="External"/><Relationship Id="rId33" Type="http://schemas.openxmlformats.org/officeDocument/2006/relationships/hyperlink" Target="http://hdrstats.undp.org/en/indicators/68606.html" TargetMode="External"/><Relationship Id="rId38" Type="http://schemas.openxmlformats.org/officeDocument/2006/relationships/hyperlink" Target="http://www.fao.org/land-water/land/land-governance/land-resources-planning-toolbox/category/details/en/c/103636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topLeftCell="A3" zoomScaleNormal="100" workbookViewId="0">
      <selection activeCell="C10" sqref="C10"/>
    </sheetView>
  </sheetViews>
  <sheetFormatPr defaultColWidth="9.1796875" defaultRowHeight="14.5"/>
  <cols>
    <col min="1" max="1" width="98.1796875" style="8" customWidth="1"/>
    <col min="2" max="16384" width="9.1796875" style="8"/>
  </cols>
  <sheetData>
    <row r="1" spans="1:11" ht="23.5">
      <c r="A1" s="86" t="s">
        <v>0</v>
      </c>
    </row>
    <row r="2" spans="1:11">
      <c r="A2" s="87" t="s">
        <v>1</v>
      </c>
    </row>
    <row r="3" spans="1:11" ht="7.5" customHeight="1">
      <c r="A3" s="14"/>
    </row>
    <row r="4" spans="1:11" ht="6.75" customHeight="1">
      <c r="A4" s="88"/>
    </row>
    <row r="5" spans="1:11">
      <c r="A5" s="89" t="s">
        <v>2</v>
      </c>
    </row>
    <row r="6" spans="1:11" ht="19.5" customHeight="1">
      <c r="A6" s="90" t="s">
        <v>3</v>
      </c>
    </row>
    <row r="7" spans="1:11" ht="52">
      <c r="A7" s="138" t="s">
        <v>4</v>
      </c>
    </row>
    <row r="8" spans="1:11" ht="6.75" customHeight="1">
      <c r="A8" s="91"/>
    </row>
    <row r="9" spans="1:11" ht="359.25" customHeight="1">
      <c r="A9" s="92"/>
      <c r="K9"/>
    </row>
    <row r="10" spans="1:11" s="74" customFormat="1" ht="39">
      <c r="A10" s="93" t="s">
        <v>5</v>
      </c>
      <c r="K10" s="75"/>
    </row>
    <row r="11" spans="1:11" ht="24" customHeight="1">
      <c r="A11" s="94" t="s">
        <v>6</v>
      </c>
    </row>
    <row r="12" spans="1:11">
      <c r="A12" s="95" t="s">
        <v>7</v>
      </c>
    </row>
    <row r="13" spans="1:11" ht="9" customHeight="1">
      <c r="A13" s="95"/>
    </row>
    <row r="14" spans="1:11">
      <c r="A14" s="96" t="s">
        <v>8</v>
      </c>
    </row>
    <row r="15" spans="1:11">
      <c r="A15" s="97"/>
    </row>
    <row r="16" spans="1:11">
      <c r="A16" s="97"/>
    </row>
    <row r="17" spans="1:1">
      <c r="A17" s="97"/>
    </row>
    <row r="18" spans="1:1">
      <c r="A18" s="97"/>
    </row>
    <row r="19" spans="1:1">
      <c r="A19" s="97"/>
    </row>
    <row r="20" spans="1:1">
      <c r="A20" s="97"/>
    </row>
    <row r="21" spans="1:1">
      <c r="A21" s="97"/>
    </row>
    <row r="22" spans="1:1">
      <c r="A22" s="97"/>
    </row>
  </sheetData>
  <hyperlinks>
    <hyperlink ref="A5" location="'Table of Contents'!A1" display="(table of Contents)" xr:uid="{00000000-0004-0000-0000-000000000000}"/>
    <hyperlink ref="A12" r:id="rId1" xr:uid="{00000000-0004-0000-0000-000001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workbookViewId="0">
      <selection activeCell="B6" sqref="B6"/>
    </sheetView>
  </sheetViews>
  <sheetFormatPr defaultColWidth="9.1796875" defaultRowHeight="14.5"/>
  <cols>
    <col min="1" max="1" width="70.36328125" bestFit="1" customWidth="1"/>
    <col min="2" max="2" width="21.81640625" bestFit="1" customWidth="1"/>
  </cols>
  <sheetData>
    <row r="1" spans="1:2" ht="23.5">
      <c r="A1" s="98" t="s">
        <v>9</v>
      </c>
      <c r="B1" s="218" t="s">
        <v>10</v>
      </c>
    </row>
    <row r="2" spans="1:2" ht="12" customHeight="1">
      <c r="A2" s="99"/>
      <c r="B2" s="218"/>
    </row>
    <row r="3" spans="1:2" ht="14.25" customHeight="1">
      <c r="A3" s="76"/>
      <c r="B3" s="77"/>
    </row>
    <row r="4" spans="1:2">
      <c r="A4" s="13" t="s">
        <v>11</v>
      </c>
    </row>
    <row r="5" spans="1:2" ht="18.75" customHeight="1">
      <c r="A5" t="s">
        <v>12</v>
      </c>
      <c r="B5" s="13" t="s">
        <v>13</v>
      </c>
    </row>
    <row r="6" spans="1:2" ht="18.75" customHeight="1">
      <c r="A6" t="s">
        <v>14</v>
      </c>
      <c r="B6" s="78" t="s">
        <v>15</v>
      </c>
    </row>
    <row r="7" spans="1:2" ht="18.75" customHeight="1">
      <c r="A7" t="s">
        <v>16</v>
      </c>
      <c r="B7" s="78" t="s">
        <v>17</v>
      </c>
    </row>
    <row r="8" spans="1:2" ht="18.75" customHeight="1">
      <c r="A8" t="s">
        <v>18</v>
      </c>
      <c r="B8" s="78" t="s">
        <v>19</v>
      </c>
    </row>
    <row r="9" spans="1:2" ht="18.75" customHeight="1">
      <c r="A9" t="s">
        <v>20</v>
      </c>
      <c r="B9" s="83" t="s">
        <v>20</v>
      </c>
    </row>
    <row r="10" spans="1:2" ht="18.75" customHeight="1">
      <c r="A10" t="s">
        <v>21</v>
      </c>
      <c r="B10" s="78" t="s">
        <v>21</v>
      </c>
    </row>
    <row r="11" spans="1:2" ht="18.75" customHeight="1">
      <c r="A11" t="s">
        <v>22</v>
      </c>
      <c r="B11" s="78" t="s">
        <v>22</v>
      </c>
    </row>
  </sheetData>
  <mergeCells count="1">
    <mergeCell ref="B1:B2"/>
  </mergeCells>
  <hyperlinks>
    <hyperlink ref="A4" location="Home!A1" display="(home)" xr:uid="{00000000-0004-0000-0100-000000000000}"/>
    <hyperlink ref="B5" location="'INFORM SAHEL Sep 2022 (a-z)'!A1" display="INFORM SAHEL September 2019 (a-z)" xr:uid="{00000000-0004-0000-0100-000001000000}"/>
    <hyperlink ref="B6" location="'Hazard &amp; Exposure'!A1" display="Hazard &amp; Exposure" xr:uid="{00000000-0004-0000-0100-000002000000}"/>
    <hyperlink ref="B7" location="Vulnerability!A1" display="Vulnerability" xr:uid="{00000000-0004-0000-0100-000003000000}"/>
    <hyperlink ref="B8" location="'Lack of Coping Capacity'!A1" display="Lack of Coping Capacity" xr:uid="{00000000-0004-0000-0100-000004000000}"/>
    <hyperlink ref="B10" location="'Data Source'!A1" display="Data sources" xr:uid="{00000000-0004-0000-0100-000005000000}"/>
    <hyperlink ref="B9" location="'Indicator Data'!A1" display="Indicator Data" xr:uid="{00000000-0004-0000-0100-000006000000}"/>
    <hyperlink ref="B11" location="Regions!A1" display="Regions!A1" xr:uid="{00000000-0004-0000-0100-000007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38"/>
  <sheetViews>
    <sheetView showGridLines="0" tabSelected="1" zoomScale="120" zoomScaleNormal="120" workbookViewId="0">
      <pane xSplit="4" ySplit="3" topLeftCell="E4" activePane="bottomRight" state="frozen"/>
      <selection pane="topRight" activeCell="E1" sqref="E1"/>
      <selection pane="bottomLeft" activeCell="A4" sqref="A4"/>
      <selection pane="bottomRight" activeCell="J20" sqref="J20"/>
    </sheetView>
  </sheetViews>
  <sheetFormatPr defaultColWidth="9.1796875" defaultRowHeight="14.5"/>
  <cols>
    <col min="1" max="1" width="12.54296875" style="8" bestFit="1" customWidth="1"/>
    <col min="2" max="2" width="20.1796875" style="8" customWidth="1"/>
    <col min="3" max="3" width="8.54296875" style="8" customWidth="1"/>
    <col min="4" max="4" width="15.81640625" style="8" customWidth="1"/>
    <col min="5" max="13" width="7.81640625" style="8" customWidth="1"/>
    <col min="14" max="14" width="8.26953125" style="8" customWidth="1"/>
    <col min="15" max="24" width="7.81640625" style="8" customWidth="1"/>
    <col min="25" max="26" width="12.26953125" style="8" bestFit="1" customWidth="1"/>
    <col min="27" max="27" width="8.36328125" style="8" bestFit="1" customWidth="1"/>
    <col min="28" max="36" width="7.81640625" style="8" customWidth="1"/>
    <col min="37" max="16384" width="9.1796875" style="8"/>
  </cols>
  <sheetData>
    <row r="1" spans="1:40" ht="16.5" customHeight="1">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row>
    <row r="2" spans="1:40" s="9" customFormat="1" ht="102.75" customHeight="1" thickBot="1">
      <c r="A2" s="109" t="s">
        <v>23</v>
      </c>
      <c r="B2" s="109" t="s">
        <v>24</v>
      </c>
      <c r="C2" s="109" t="s">
        <v>25</v>
      </c>
      <c r="D2" s="109" t="s">
        <v>26</v>
      </c>
      <c r="E2" s="100" t="s">
        <v>27</v>
      </c>
      <c r="F2" s="100" t="s">
        <v>28</v>
      </c>
      <c r="G2" s="100" t="s">
        <v>29</v>
      </c>
      <c r="H2" s="160" t="s">
        <v>30</v>
      </c>
      <c r="I2" s="165" t="s">
        <v>31</v>
      </c>
      <c r="J2" s="100" t="s">
        <v>32</v>
      </c>
      <c r="K2" s="100" t="s">
        <v>363</v>
      </c>
      <c r="L2" s="100" t="s">
        <v>362</v>
      </c>
      <c r="M2" s="165" t="s">
        <v>33</v>
      </c>
      <c r="N2" s="101" t="s">
        <v>34</v>
      </c>
      <c r="O2" s="122" t="s">
        <v>35</v>
      </c>
      <c r="P2" s="122" t="s">
        <v>36</v>
      </c>
      <c r="Q2" s="122" t="s">
        <v>37</v>
      </c>
      <c r="R2" s="183" t="s">
        <v>38</v>
      </c>
      <c r="S2" s="122" t="s">
        <v>39</v>
      </c>
      <c r="T2" s="123" t="s">
        <v>40</v>
      </c>
      <c r="U2" s="123" t="s">
        <v>41</v>
      </c>
      <c r="V2" s="123" t="s">
        <v>42</v>
      </c>
      <c r="W2" s="123" t="s">
        <v>43</v>
      </c>
      <c r="X2" s="123" t="s">
        <v>44</v>
      </c>
      <c r="Y2" s="102" t="s">
        <v>45</v>
      </c>
      <c r="Z2" s="183" t="s">
        <v>46</v>
      </c>
      <c r="AA2" s="124" t="s">
        <v>47</v>
      </c>
      <c r="AB2" s="125" t="s">
        <v>48</v>
      </c>
      <c r="AC2" s="125" t="s">
        <v>49</v>
      </c>
      <c r="AD2" s="182" t="s">
        <v>50</v>
      </c>
      <c r="AE2" s="125" t="s">
        <v>51</v>
      </c>
      <c r="AF2" s="125" t="s">
        <v>52</v>
      </c>
      <c r="AG2" s="125" t="s">
        <v>53</v>
      </c>
      <c r="AH2" s="182" t="s">
        <v>54</v>
      </c>
      <c r="AI2" s="103" t="s">
        <v>55</v>
      </c>
      <c r="AJ2" s="104" t="s">
        <v>56</v>
      </c>
      <c r="AK2" s="104" t="s">
        <v>57</v>
      </c>
      <c r="AL2" s="101" t="s">
        <v>58</v>
      </c>
      <c r="AM2" s="124" t="s">
        <v>59</v>
      </c>
      <c r="AN2" s="103" t="s">
        <v>60</v>
      </c>
    </row>
    <row r="3" spans="1:40" s="107" customFormat="1" ht="12.75" customHeight="1" thickTop="1" thickBot="1">
      <c r="A3" s="105" t="s">
        <v>61</v>
      </c>
      <c r="B3" s="105" t="s">
        <v>61</v>
      </c>
      <c r="C3" s="105" t="s">
        <v>61</v>
      </c>
      <c r="D3" s="105"/>
      <c r="E3" s="106" t="s">
        <v>62</v>
      </c>
      <c r="F3" s="106" t="s">
        <v>62</v>
      </c>
      <c r="G3" s="106" t="s">
        <v>62</v>
      </c>
      <c r="H3" s="106" t="s">
        <v>62</v>
      </c>
      <c r="I3" s="106" t="s">
        <v>62</v>
      </c>
      <c r="J3" s="106" t="s">
        <v>62</v>
      </c>
      <c r="K3" s="106"/>
      <c r="L3" s="106" t="s">
        <v>62</v>
      </c>
      <c r="M3" s="106" t="s">
        <v>62</v>
      </c>
      <c r="N3" s="106" t="s">
        <v>62</v>
      </c>
      <c r="O3" s="106" t="s">
        <v>62</v>
      </c>
      <c r="P3" s="106" t="s">
        <v>62</v>
      </c>
      <c r="Q3" s="106" t="s">
        <v>62</v>
      </c>
      <c r="R3" s="106" t="s">
        <v>62</v>
      </c>
      <c r="S3" s="106" t="s">
        <v>62</v>
      </c>
      <c r="T3" s="106" t="s">
        <v>62</v>
      </c>
      <c r="U3" s="106" t="s">
        <v>62</v>
      </c>
      <c r="V3" s="106" t="s">
        <v>62</v>
      </c>
      <c r="W3" s="106" t="s">
        <v>62</v>
      </c>
      <c r="X3" s="106" t="s">
        <v>62</v>
      </c>
      <c r="Y3" s="106" t="s">
        <v>62</v>
      </c>
      <c r="Z3" s="106" t="s">
        <v>62</v>
      </c>
      <c r="AA3" s="106" t="s">
        <v>62</v>
      </c>
      <c r="AB3" s="106" t="s">
        <v>62</v>
      </c>
      <c r="AC3" s="106" t="s">
        <v>62</v>
      </c>
      <c r="AD3" s="106" t="s">
        <v>62</v>
      </c>
      <c r="AE3" s="106" t="s">
        <v>62</v>
      </c>
      <c r="AF3" s="106" t="s">
        <v>62</v>
      </c>
      <c r="AG3" s="106" t="s">
        <v>62</v>
      </c>
      <c r="AH3" s="106" t="s">
        <v>62</v>
      </c>
      <c r="AI3" s="106" t="s">
        <v>62</v>
      </c>
      <c r="AJ3" s="106" t="s">
        <v>62</v>
      </c>
      <c r="AK3" s="106" t="s">
        <v>63</v>
      </c>
      <c r="AL3" s="106" t="s">
        <v>63</v>
      </c>
      <c r="AM3" s="106" t="s">
        <v>63</v>
      </c>
      <c r="AN3" s="106" t="s">
        <v>63</v>
      </c>
    </row>
    <row r="4" spans="1:40" ht="16.5" customHeight="1">
      <c r="A4" s="129" t="s">
        <v>64</v>
      </c>
      <c r="B4" s="130" t="s">
        <v>65</v>
      </c>
      <c r="C4" s="130" t="s">
        <v>66</v>
      </c>
      <c r="D4" s="131" t="s">
        <v>67</v>
      </c>
      <c r="E4" s="161">
        <f>'Hazard &amp; Exposure'!S3</f>
        <v>1.2</v>
      </c>
      <c r="F4" s="161">
        <f>'Hazard &amp; Exposure'!T3</f>
        <v>2.5</v>
      </c>
      <c r="G4" s="161">
        <f>'Hazard &amp; Exposure'!U3</f>
        <v>6.2</v>
      </c>
      <c r="H4" s="166">
        <f>'Hazard &amp; Exposure'!V3</f>
        <v>4.9000000000000004</v>
      </c>
      <c r="I4" s="168">
        <f>'Hazard &amp; Exposure'!W3</f>
        <v>4</v>
      </c>
      <c r="J4" s="167">
        <f>'Hazard &amp; Exposure'!AC3</f>
        <v>10</v>
      </c>
      <c r="K4" s="227">
        <f>'Hazard &amp; Exposure'!AA3</f>
        <v>10</v>
      </c>
      <c r="L4" s="166">
        <f>'Hazard &amp; Exposure'!Z3</f>
        <v>10</v>
      </c>
      <c r="M4" s="168">
        <f>'Hazard &amp; Exposure'!AD3</f>
        <v>10</v>
      </c>
      <c r="N4" s="168">
        <f t="shared" ref="N4:N35" si="0">ROUND((10-GEOMEAN(((10-I4)/10*9+1),((10-M4)/10*9+1)))/9*10,1)</f>
        <v>8.3000000000000007</v>
      </c>
      <c r="O4" s="169">
        <f>Vulnerability!F3</f>
        <v>8.1</v>
      </c>
      <c r="P4" s="163">
        <f>Vulnerability!I3</f>
        <v>5.4</v>
      </c>
      <c r="Q4" s="170">
        <f>Vulnerability!P3</f>
        <v>3.7</v>
      </c>
      <c r="R4" s="168">
        <f>Vulnerability!Q3</f>
        <v>6.3</v>
      </c>
      <c r="S4" s="169">
        <f>Vulnerability!V3</f>
        <v>8</v>
      </c>
      <c r="T4" s="162">
        <f>Vulnerability!AD3</f>
        <v>3.4</v>
      </c>
      <c r="U4" s="162">
        <f>Vulnerability!AG3</f>
        <v>4</v>
      </c>
      <c r="V4" s="162">
        <f>Vulnerability!AJ3</f>
        <v>2.9</v>
      </c>
      <c r="W4" s="162">
        <f>Vulnerability!AM3</f>
        <v>6.5</v>
      </c>
      <c r="X4" s="162">
        <f>Vulnerability!AP3</f>
        <v>4.4000000000000004</v>
      </c>
      <c r="Y4" s="170">
        <f>Vulnerability!AQ3</f>
        <v>4.4000000000000004</v>
      </c>
      <c r="Z4" s="168">
        <f>Vulnerability!AR3</f>
        <v>6.5</v>
      </c>
      <c r="AA4" s="168">
        <f t="shared" ref="AA4:AA35" si="1">ROUND((10-GEOMEAN(((10-R4)/10*9+1),((10-Z4)/10*9+1)))/9*10,1)</f>
        <v>6.4</v>
      </c>
      <c r="AB4" s="171">
        <f>'Lack of Coping Capacity'!G3</f>
        <v>5.5</v>
      </c>
      <c r="AC4" s="172">
        <f>'Lack of Coping Capacity'!J3</f>
        <v>6.3</v>
      </c>
      <c r="AD4" s="168">
        <f>'Lack of Coping Capacity'!K3</f>
        <v>5.9</v>
      </c>
      <c r="AE4" s="171">
        <f>'Lack of Coping Capacity'!P3</f>
        <v>7.9</v>
      </c>
      <c r="AF4" s="164">
        <f>'Lack of Coping Capacity'!S3</f>
        <v>9.5</v>
      </c>
      <c r="AG4" s="172">
        <f>'Lack of Coping Capacity'!X3</f>
        <v>5.7</v>
      </c>
      <c r="AH4" s="168">
        <f>'Lack of Coping Capacity'!Y3</f>
        <v>7.7</v>
      </c>
      <c r="AI4" s="168">
        <f t="shared" ref="AI4:AI35" si="2">ROUND((10-GEOMEAN(((10-AD4)/10*9+1),((10-AH4)/10*9+1)))/9*10,1)</f>
        <v>6.9</v>
      </c>
      <c r="AJ4" s="173">
        <f t="shared" ref="AJ4:AJ35" si="3">ROUND(N4^(1/3)*AA4^(1/3)*AI4^(1/3),1)</f>
        <v>7.2</v>
      </c>
      <c r="AK4" s="8" t="str">
        <f t="shared" ref="AK4:AK35" si="4">IF(AJ4&gt;=6.8,"VERY HIGH",IF(AJ4&gt;=5.8,"HIGH",IF(AJ4&gt;=4.9,"MEDIUM",IF(AJ4&gt;=3.9,"LOW","VERY LOW"))))</f>
        <v>VERY HIGH</v>
      </c>
      <c r="AL4" s="8" t="str">
        <f>IF(N4&gt;=7.3,"VERY HIGH",IF(N4&gt;=5.9,"HIGH",IF(N4&gt;=4.6,"MEDIUM",IF(N4&gt;=3,"LOW","VERY LOW"))))</f>
        <v>VERY HIGH</v>
      </c>
      <c r="AM4" s="8" t="str">
        <f>IF(AA4&gt;=6.7,"VERY HIGH",IF(AA4&gt;=5.9,"HIGH",IF(AA4&gt;=5.1,"MEDIUM",IF(AA4&gt;=4,"LOW","VERY LOW"))))</f>
        <v>HIGH</v>
      </c>
      <c r="AN4" s="8" t="str">
        <f>IF(AI4&gt;=8.1,"VERY HIGH",IF(AI4&gt;=7.4,"HIGH",IF(AI4&gt;=6.8,"MEDIUM",IF(AI4&gt;=6.1,"LOW","VERY LOW"))))</f>
        <v>MEDIUM</v>
      </c>
    </row>
    <row r="5" spans="1:40" ht="16.5" customHeight="1">
      <c r="A5" s="132" t="s">
        <v>64</v>
      </c>
      <c r="B5" s="108" t="s">
        <v>68</v>
      </c>
      <c r="C5" s="108" t="s">
        <v>66</v>
      </c>
      <c r="D5" s="90" t="s">
        <v>69</v>
      </c>
      <c r="E5" s="161">
        <f>'Hazard &amp; Exposure'!S4</f>
        <v>0</v>
      </c>
      <c r="F5" s="161">
        <f>'Hazard &amp; Exposure'!T4</f>
        <v>0.3</v>
      </c>
      <c r="G5" s="161">
        <f>'Hazard &amp; Exposure'!U4</f>
        <v>0.8</v>
      </c>
      <c r="H5" s="166">
        <f>'Hazard &amp; Exposure'!V4</f>
        <v>3.5</v>
      </c>
      <c r="I5" s="168">
        <f>'Hazard &amp; Exposure'!W4</f>
        <v>1.3</v>
      </c>
      <c r="J5" s="167">
        <f>'Hazard &amp; Exposure'!AC4</f>
        <v>6</v>
      </c>
      <c r="K5" s="227">
        <f>'Hazard &amp; Exposure'!AA4</f>
        <v>5</v>
      </c>
      <c r="L5" s="166">
        <f>'Hazard &amp; Exposure'!Z4</f>
        <v>10</v>
      </c>
      <c r="M5" s="168">
        <f>'Hazard &amp; Exposure'!AD4</f>
        <v>7</v>
      </c>
      <c r="N5" s="168">
        <f t="shared" si="0"/>
        <v>4.8</v>
      </c>
      <c r="O5" s="169">
        <f>Vulnerability!F4</f>
        <v>6.8</v>
      </c>
      <c r="P5" s="163">
        <f>Vulnerability!I4</f>
        <v>5.4</v>
      </c>
      <c r="Q5" s="170">
        <f>Vulnerability!P4</f>
        <v>3.7</v>
      </c>
      <c r="R5" s="168">
        <f>Vulnerability!Q4</f>
        <v>5.7</v>
      </c>
      <c r="S5" s="169">
        <f>Vulnerability!V4</f>
        <v>6.1</v>
      </c>
      <c r="T5" s="162">
        <f>Vulnerability!AD4</f>
        <v>3.6</v>
      </c>
      <c r="U5" s="162">
        <f>Vulnerability!AG4</f>
        <v>3.8</v>
      </c>
      <c r="V5" s="162">
        <f>Vulnerability!AJ4</f>
        <v>1.2</v>
      </c>
      <c r="W5" s="162">
        <f>Vulnerability!AM4</f>
        <v>10</v>
      </c>
      <c r="X5" s="162">
        <f>Vulnerability!AP4</f>
        <v>1.3</v>
      </c>
      <c r="Y5" s="170">
        <f>Vulnerability!AQ4</f>
        <v>5.4</v>
      </c>
      <c r="Z5" s="168">
        <f>Vulnerability!AR4</f>
        <v>5.8</v>
      </c>
      <c r="AA5" s="168">
        <f t="shared" si="1"/>
        <v>5.8</v>
      </c>
      <c r="AB5" s="171">
        <f>'Lack of Coping Capacity'!G4</f>
        <v>5.5</v>
      </c>
      <c r="AC5" s="172">
        <f>'Lack of Coping Capacity'!J4</f>
        <v>6.3</v>
      </c>
      <c r="AD5" s="168">
        <f>'Lack of Coping Capacity'!K4</f>
        <v>5.9</v>
      </c>
      <c r="AE5" s="171">
        <f>'Lack of Coping Capacity'!P4</f>
        <v>7.4</v>
      </c>
      <c r="AF5" s="164">
        <f>'Lack of Coping Capacity'!S4</f>
        <v>8.8000000000000007</v>
      </c>
      <c r="AG5" s="172">
        <f>'Lack of Coping Capacity'!X4</f>
        <v>5</v>
      </c>
      <c r="AH5" s="168">
        <f>'Lack of Coping Capacity'!Y4</f>
        <v>7.1</v>
      </c>
      <c r="AI5" s="168">
        <f t="shared" si="2"/>
        <v>6.5</v>
      </c>
      <c r="AJ5" s="173">
        <f t="shared" si="3"/>
        <v>5.7</v>
      </c>
      <c r="AK5" s="8" t="str">
        <f t="shared" si="4"/>
        <v>MEDIUM</v>
      </c>
      <c r="AL5" s="8" t="str">
        <f t="shared" ref="AL5:AL68" si="5">IF(N5&gt;=7.3,"VERY HIGH",IF(N5&gt;=5.9,"HIGH",IF(N5&gt;=4.6,"MEDIUM",IF(N5&gt;=3,"LOW","VERY LOW"))))</f>
        <v>MEDIUM</v>
      </c>
      <c r="AM5" s="8" t="str">
        <f t="shared" ref="AM5:AM68" si="6">IF(AA5&gt;=6.7,"VERY HIGH",IF(AA5&gt;=5.9,"HIGH",IF(AA5&gt;=5.1,"MEDIUM",IF(AA5&gt;=4,"LOW","VERY LOW"))))</f>
        <v>MEDIUM</v>
      </c>
      <c r="AN5" s="8" t="str">
        <f t="shared" ref="AN5:AN68" si="7">IF(AI5&gt;=8.1,"VERY HIGH",IF(AI5&gt;=7.4,"HIGH",IF(AI5&gt;=6.8,"MEDIUM",IF(AI5&gt;=6.1,"LOW","VERY LOW"))))</f>
        <v>LOW</v>
      </c>
    </row>
    <row r="6" spans="1:40" ht="16.5" customHeight="1">
      <c r="A6" s="132" t="s">
        <v>64</v>
      </c>
      <c r="B6" s="108" t="s">
        <v>70</v>
      </c>
      <c r="C6" s="108" t="s">
        <v>66</v>
      </c>
      <c r="D6" s="90" t="s">
        <v>71</v>
      </c>
      <c r="E6" s="161">
        <f>'Hazard &amp; Exposure'!S5</f>
        <v>1.7</v>
      </c>
      <c r="F6" s="161">
        <f>'Hazard &amp; Exposure'!T5</f>
        <v>0</v>
      </c>
      <c r="G6" s="161">
        <f>'Hazard &amp; Exposure'!U5</f>
        <v>1</v>
      </c>
      <c r="H6" s="166">
        <f>'Hazard &amp; Exposure'!V5</f>
        <v>4.5999999999999996</v>
      </c>
      <c r="I6" s="168">
        <f>'Hazard &amp; Exposure'!W5</f>
        <v>2</v>
      </c>
      <c r="J6" s="167">
        <f>'Hazard &amp; Exposure'!AC5</f>
        <v>5</v>
      </c>
      <c r="K6" s="227">
        <f>'Hazard &amp; Exposure'!AA5</f>
        <v>5</v>
      </c>
      <c r="L6" s="166">
        <f>'Hazard &amp; Exposure'!Z5</f>
        <v>10</v>
      </c>
      <c r="M6" s="168">
        <f>'Hazard &amp; Exposure'!AD5</f>
        <v>6.7</v>
      </c>
      <c r="N6" s="168">
        <f t="shared" si="0"/>
        <v>4.8</v>
      </c>
      <c r="O6" s="169">
        <f>Vulnerability!F5</f>
        <v>4.0999999999999996</v>
      </c>
      <c r="P6" s="163">
        <f>Vulnerability!I5</f>
        <v>5.4</v>
      </c>
      <c r="Q6" s="170">
        <f>Vulnerability!P5</f>
        <v>3.7</v>
      </c>
      <c r="R6" s="168">
        <f>Vulnerability!Q5</f>
        <v>4.3</v>
      </c>
      <c r="S6" s="169">
        <f>Vulnerability!V5</f>
        <v>6.3</v>
      </c>
      <c r="T6" s="162">
        <f>Vulnerability!AD5</f>
        <v>3.5</v>
      </c>
      <c r="U6" s="162">
        <f>Vulnerability!AG5</f>
        <v>4.4000000000000004</v>
      </c>
      <c r="V6" s="162">
        <f>Vulnerability!AJ5</f>
        <v>2.2000000000000002</v>
      </c>
      <c r="W6" s="162">
        <f>Vulnerability!AM5</f>
        <v>3.8</v>
      </c>
      <c r="X6" s="162">
        <f>Vulnerability!AP5</f>
        <v>1</v>
      </c>
      <c r="Y6" s="170">
        <f>Vulnerability!AQ5</f>
        <v>3.1</v>
      </c>
      <c r="Z6" s="168">
        <f>Vulnerability!AR5</f>
        <v>4.9000000000000004</v>
      </c>
      <c r="AA6" s="168">
        <f t="shared" si="1"/>
        <v>4.5999999999999996</v>
      </c>
      <c r="AB6" s="171">
        <f>'Lack of Coping Capacity'!G5</f>
        <v>5.5</v>
      </c>
      <c r="AC6" s="172">
        <f>'Lack of Coping Capacity'!J5</f>
        <v>6.3</v>
      </c>
      <c r="AD6" s="168">
        <f>'Lack of Coping Capacity'!K5</f>
        <v>5.9</v>
      </c>
      <c r="AE6" s="171">
        <f>'Lack of Coping Capacity'!P5</f>
        <v>5.6</v>
      </c>
      <c r="AF6" s="164">
        <f>'Lack of Coping Capacity'!S5</f>
        <v>4.3</v>
      </c>
      <c r="AG6" s="172">
        <f>'Lack of Coping Capacity'!X5</f>
        <v>5</v>
      </c>
      <c r="AH6" s="168">
        <f>'Lack of Coping Capacity'!Y5</f>
        <v>5</v>
      </c>
      <c r="AI6" s="168">
        <f t="shared" si="2"/>
        <v>5.5</v>
      </c>
      <c r="AJ6" s="173">
        <f t="shared" si="3"/>
        <v>5</v>
      </c>
      <c r="AK6" s="8" t="str">
        <f t="shared" si="4"/>
        <v>MEDIUM</v>
      </c>
      <c r="AL6" s="8" t="str">
        <f t="shared" si="5"/>
        <v>MEDIUM</v>
      </c>
      <c r="AM6" s="8" t="str">
        <f t="shared" si="6"/>
        <v>LOW</v>
      </c>
      <c r="AN6" s="8" t="str">
        <f t="shared" si="7"/>
        <v>VERY LOW</v>
      </c>
    </row>
    <row r="7" spans="1:40" ht="16.5" customHeight="1">
      <c r="A7" s="132" t="s">
        <v>64</v>
      </c>
      <c r="B7" s="108" t="s">
        <v>72</v>
      </c>
      <c r="C7" s="108" t="s">
        <v>66</v>
      </c>
      <c r="D7" s="90" t="s">
        <v>73</v>
      </c>
      <c r="E7" s="161">
        <f>'Hazard &amp; Exposure'!S6</f>
        <v>1.2</v>
      </c>
      <c r="F7" s="161">
        <f>'Hazard &amp; Exposure'!T6</f>
        <v>2.6</v>
      </c>
      <c r="G7" s="161">
        <f>'Hazard &amp; Exposure'!U6</f>
        <v>2.9</v>
      </c>
      <c r="H7" s="166">
        <f>'Hazard &amp; Exposure'!V6</f>
        <v>4.5999999999999996</v>
      </c>
      <c r="I7" s="168">
        <f>'Hazard &amp; Exposure'!W6</f>
        <v>2.9</v>
      </c>
      <c r="J7" s="167">
        <f>'Hazard &amp; Exposure'!AC6</f>
        <v>8</v>
      </c>
      <c r="K7" s="227">
        <f>'Hazard &amp; Exposure'!AA6</f>
        <v>5</v>
      </c>
      <c r="L7" s="166">
        <f>'Hazard &amp; Exposure'!Z6</f>
        <v>10</v>
      </c>
      <c r="M7" s="168">
        <f>'Hazard &amp; Exposure'!AD6</f>
        <v>8</v>
      </c>
      <c r="N7" s="168">
        <f t="shared" si="0"/>
        <v>6.1</v>
      </c>
      <c r="O7" s="169">
        <f>Vulnerability!F6</f>
        <v>7.9</v>
      </c>
      <c r="P7" s="163">
        <f>Vulnerability!I6</f>
        <v>5.4</v>
      </c>
      <c r="Q7" s="170">
        <f>Vulnerability!P6</f>
        <v>3.7</v>
      </c>
      <c r="R7" s="168">
        <f>Vulnerability!Q6</f>
        <v>6.2</v>
      </c>
      <c r="S7" s="169">
        <f>Vulnerability!V6</f>
        <v>7</v>
      </c>
      <c r="T7" s="162">
        <f>Vulnerability!AD6</f>
        <v>3.4</v>
      </c>
      <c r="U7" s="162">
        <f>Vulnerability!AG6</f>
        <v>4.0999999999999996</v>
      </c>
      <c r="V7" s="162">
        <f>Vulnerability!AJ6</f>
        <v>1.9</v>
      </c>
      <c r="W7" s="162">
        <f>Vulnerability!AM6</f>
        <v>7.7</v>
      </c>
      <c r="X7" s="162">
        <f>Vulnerability!AP6</f>
        <v>5.6</v>
      </c>
      <c r="Y7" s="170">
        <f>Vulnerability!AQ6</f>
        <v>4.9000000000000004</v>
      </c>
      <c r="Z7" s="168">
        <f>Vulnerability!AR6</f>
        <v>6.1</v>
      </c>
      <c r="AA7" s="168">
        <f t="shared" si="1"/>
        <v>6.2</v>
      </c>
      <c r="AB7" s="171">
        <f>'Lack of Coping Capacity'!G6</f>
        <v>5.5</v>
      </c>
      <c r="AC7" s="172">
        <f>'Lack of Coping Capacity'!J6</f>
        <v>6.3</v>
      </c>
      <c r="AD7" s="168">
        <f>'Lack of Coping Capacity'!K6</f>
        <v>5.9</v>
      </c>
      <c r="AE7" s="171">
        <f>'Lack of Coping Capacity'!P6</f>
        <v>8</v>
      </c>
      <c r="AF7" s="164">
        <f>'Lack of Coping Capacity'!S6</f>
        <v>9.5</v>
      </c>
      <c r="AG7" s="172">
        <f>'Lack of Coping Capacity'!X6</f>
        <v>5.4</v>
      </c>
      <c r="AH7" s="168">
        <f>'Lack of Coping Capacity'!Y6</f>
        <v>7.6</v>
      </c>
      <c r="AI7" s="168">
        <f t="shared" si="2"/>
        <v>6.8</v>
      </c>
      <c r="AJ7" s="173">
        <f t="shared" si="3"/>
        <v>6.4</v>
      </c>
      <c r="AK7" s="8" t="str">
        <f t="shared" si="4"/>
        <v>HIGH</v>
      </c>
      <c r="AL7" s="8" t="str">
        <f t="shared" si="5"/>
        <v>HIGH</v>
      </c>
      <c r="AM7" s="8" t="str">
        <f t="shared" si="6"/>
        <v>HIGH</v>
      </c>
      <c r="AN7" s="8" t="str">
        <f t="shared" si="7"/>
        <v>MEDIUM</v>
      </c>
    </row>
    <row r="8" spans="1:40" ht="16.5" customHeight="1">
      <c r="A8" s="132" t="s">
        <v>64</v>
      </c>
      <c r="B8" s="108" t="s">
        <v>74</v>
      </c>
      <c r="C8" s="108" t="s">
        <v>66</v>
      </c>
      <c r="D8" s="90" t="s">
        <v>75</v>
      </c>
      <c r="E8" s="161">
        <f>'Hazard &amp; Exposure'!S7</f>
        <v>3.7</v>
      </c>
      <c r="F8" s="161">
        <f>'Hazard &amp; Exposure'!T7</f>
        <v>1.9</v>
      </c>
      <c r="G8" s="161">
        <f>'Hazard &amp; Exposure'!U7</f>
        <v>6.2</v>
      </c>
      <c r="H8" s="166">
        <f>'Hazard &amp; Exposure'!V7</f>
        <v>5.8</v>
      </c>
      <c r="I8" s="168">
        <f>'Hazard &amp; Exposure'!W7</f>
        <v>4.5999999999999996</v>
      </c>
      <c r="J8" s="167">
        <f>'Hazard &amp; Exposure'!AC7</f>
        <v>8</v>
      </c>
      <c r="K8" s="227">
        <f>'Hazard &amp; Exposure'!AA7</f>
        <v>5</v>
      </c>
      <c r="L8" s="166">
        <f>'Hazard &amp; Exposure'!Z7</f>
        <v>10</v>
      </c>
      <c r="M8" s="168">
        <f>'Hazard &amp; Exposure'!AD7</f>
        <v>8</v>
      </c>
      <c r="N8" s="168">
        <f t="shared" si="0"/>
        <v>6.6</v>
      </c>
      <c r="O8" s="169">
        <f>Vulnerability!F7</f>
        <v>8.8000000000000007</v>
      </c>
      <c r="P8" s="163">
        <f>Vulnerability!I7</f>
        <v>5.4</v>
      </c>
      <c r="Q8" s="170">
        <f>Vulnerability!P7</f>
        <v>3.7</v>
      </c>
      <c r="R8" s="168">
        <f>Vulnerability!Q7</f>
        <v>6.7</v>
      </c>
      <c r="S8" s="169">
        <f>Vulnerability!V7</f>
        <v>9.5</v>
      </c>
      <c r="T8" s="162">
        <f>Vulnerability!AD7</f>
        <v>3.3</v>
      </c>
      <c r="U8" s="162">
        <f>Vulnerability!AG7</f>
        <v>3.9</v>
      </c>
      <c r="V8" s="162">
        <f>Vulnerability!AJ7</f>
        <v>4.0999999999999996</v>
      </c>
      <c r="W8" s="162">
        <f>Vulnerability!AM7</f>
        <v>6.5</v>
      </c>
      <c r="X8" s="162">
        <f>Vulnerability!AP7</f>
        <v>10</v>
      </c>
      <c r="Y8" s="170">
        <f>Vulnerability!AQ7</f>
        <v>6.5</v>
      </c>
      <c r="Z8" s="168">
        <f>Vulnerability!AR7</f>
        <v>8.4</v>
      </c>
      <c r="AA8" s="168">
        <f t="shared" si="1"/>
        <v>7.7</v>
      </c>
      <c r="AB8" s="171">
        <f>'Lack of Coping Capacity'!G7</f>
        <v>5.5</v>
      </c>
      <c r="AC8" s="172">
        <f>'Lack of Coping Capacity'!J7</f>
        <v>6.3</v>
      </c>
      <c r="AD8" s="168">
        <f>'Lack of Coping Capacity'!K7</f>
        <v>5.9</v>
      </c>
      <c r="AE8" s="171">
        <f>'Lack of Coping Capacity'!P7</f>
        <v>8</v>
      </c>
      <c r="AF8" s="164">
        <f>'Lack of Coping Capacity'!S7</f>
        <v>8.6999999999999993</v>
      </c>
      <c r="AG8" s="172">
        <f>'Lack of Coping Capacity'!X7</f>
        <v>5.2</v>
      </c>
      <c r="AH8" s="168">
        <f>'Lack of Coping Capacity'!Y7</f>
        <v>7.3</v>
      </c>
      <c r="AI8" s="168">
        <f t="shared" si="2"/>
        <v>6.7</v>
      </c>
      <c r="AJ8" s="173">
        <f t="shared" si="3"/>
        <v>7</v>
      </c>
      <c r="AK8" s="8" t="str">
        <f t="shared" si="4"/>
        <v>VERY HIGH</v>
      </c>
      <c r="AL8" s="8" t="str">
        <f t="shared" si="5"/>
        <v>HIGH</v>
      </c>
      <c r="AM8" s="8" t="str">
        <f t="shared" si="6"/>
        <v>VERY HIGH</v>
      </c>
      <c r="AN8" s="8" t="str">
        <f t="shared" si="7"/>
        <v>LOW</v>
      </c>
    </row>
    <row r="9" spans="1:40" ht="16.5" customHeight="1">
      <c r="A9" s="132" t="s">
        <v>64</v>
      </c>
      <c r="B9" s="108" t="s">
        <v>76</v>
      </c>
      <c r="C9" s="108" t="s">
        <v>66</v>
      </c>
      <c r="D9" s="90" t="s">
        <v>77</v>
      </c>
      <c r="E9" s="161">
        <f>'Hazard &amp; Exposure'!S8</f>
        <v>1</v>
      </c>
      <c r="F9" s="161">
        <f>'Hazard &amp; Exposure'!T8</f>
        <v>0.2</v>
      </c>
      <c r="G9" s="161">
        <f>'Hazard &amp; Exposure'!U8</f>
        <v>4.7</v>
      </c>
      <c r="H9" s="166">
        <f>'Hazard &amp; Exposure'!V8</f>
        <v>4.9000000000000004</v>
      </c>
      <c r="I9" s="168">
        <f>'Hazard &amp; Exposure'!W8</f>
        <v>3</v>
      </c>
      <c r="J9" s="167">
        <f>'Hazard &amp; Exposure'!AC8</f>
        <v>5</v>
      </c>
      <c r="K9" s="227">
        <f>'Hazard &amp; Exposure'!AA8</f>
        <v>5</v>
      </c>
      <c r="L9" s="166">
        <f>'Hazard &amp; Exposure'!Z8</f>
        <v>10</v>
      </c>
      <c r="M9" s="168">
        <f>'Hazard &amp; Exposure'!AD8</f>
        <v>6.7</v>
      </c>
      <c r="N9" s="168">
        <f t="shared" si="0"/>
        <v>5.0999999999999996</v>
      </c>
      <c r="O9" s="169">
        <f>Vulnerability!F8</f>
        <v>7.7</v>
      </c>
      <c r="P9" s="163">
        <f>Vulnerability!I8</f>
        <v>5.4</v>
      </c>
      <c r="Q9" s="170">
        <f>Vulnerability!P8</f>
        <v>3.7</v>
      </c>
      <c r="R9" s="168">
        <f>Vulnerability!Q8</f>
        <v>6.1</v>
      </c>
      <c r="S9" s="169">
        <f>Vulnerability!V8</f>
        <v>6.6</v>
      </c>
      <c r="T9" s="162">
        <f>Vulnerability!AD8</f>
        <v>3.5</v>
      </c>
      <c r="U9" s="162">
        <f>Vulnerability!AG8</f>
        <v>4.0999999999999996</v>
      </c>
      <c r="V9" s="162">
        <f>Vulnerability!AJ8</f>
        <v>2.7</v>
      </c>
      <c r="W9" s="162">
        <f>Vulnerability!AM8</f>
        <v>7.4</v>
      </c>
      <c r="X9" s="162">
        <f>Vulnerability!AP8</f>
        <v>3.1</v>
      </c>
      <c r="Y9" s="170">
        <f>Vulnerability!AQ8</f>
        <v>4.4000000000000004</v>
      </c>
      <c r="Z9" s="168">
        <f>Vulnerability!AR8</f>
        <v>5.6</v>
      </c>
      <c r="AA9" s="168">
        <f t="shared" si="1"/>
        <v>5.9</v>
      </c>
      <c r="AB9" s="171">
        <f>'Lack of Coping Capacity'!G8</f>
        <v>5.5</v>
      </c>
      <c r="AC9" s="172">
        <f>'Lack of Coping Capacity'!J8</f>
        <v>6.3</v>
      </c>
      <c r="AD9" s="168">
        <f>'Lack of Coping Capacity'!K8</f>
        <v>5.9</v>
      </c>
      <c r="AE9" s="171">
        <f>'Lack of Coping Capacity'!P8</f>
        <v>7.9</v>
      </c>
      <c r="AF9" s="164">
        <f>'Lack of Coping Capacity'!S8</f>
        <v>8.6999999999999993</v>
      </c>
      <c r="AG9" s="172">
        <f>'Lack of Coping Capacity'!X8</f>
        <v>5</v>
      </c>
      <c r="AH9" s="168">
        <f>'Lack of Coping Capacity'!Y8</f>
        <v>7.2</v>
      </c>
      <c r="AI9" s="168">
        <f t="shared" si="2"/>
        <v>6.6</v>
      </c>
      <c r="AJ9" s="173">
        <f t="shared" si="3"/>
        <v>5.8</v>
      </c>
      <c r="AK9" s="8" t="str">
        <f t="shared" si="4"/>
        <v>HIGH</v>
      </c>
      <c r="AL9" s="8" t="str">
        <f t="shared" si="5"/>
        <v>MEDIUM</v>
      </c>
      <c r="AM9" s="8" t="str">
        <f t="shared" si="6"/>
        <v>HIGH</v>
      </c>
      <c r="AN9" s="8" t="str">
        <f t="shared" si="7"/>
        <v>LOW</v>
      </c>
    </row>
    <row r="10" spans="1:40" ht="16.5" customHeight="1">
      <c r="A10" s="132" t="s">
        <v>64</v>
      </c>
      <c r="B10" s="108" t="s">
        <v>78</v>
      </c>
      <c r="C10" s="108" t="s">
        <v>66</v>
      </c>
      <c r="D10" s="90" t="s">
        <v>79</v>
      </c>
      <c r="E10" s="161">
        <f>'Hazard &amp; Exposure'!S9</f>
        <v>0.9</v>
      </c>
      <c r="F10" s="161">
        <f>'Hazard &amp; Exposure'!T9</f>
        <v>0.1</v>
      </c>
      <c r="G10" s="161">
        <f>'Hazard &amp; Exposure'!U9</f>
        <v>4.3</v>
      </c>
      <c r="H10" s="166">
        <f>'Hazard &amp; Exposure'!V9</f>
        <v>4.3</v>
      </c>
      <c r="I10" s="168">
        <f>'Hazard &amp; Exposure'!W9</f>
        <v>2.6</v>
      </c>
      <c r="J10" s="167">
        <f>'Hazard &amp; Exposure'!AC9</f>
        <v>5</v>
      </c>
      <c r="K10" s="227">
        <f>'Hazard &amp; Exposure'!AA9</f>
        <v>5</v>
      </c>
      <c r="L10" s="166">
        <f>'Hazard &amp; Exposure'!Z9</f>
        <v>10</v>
      </c>
      <c r="M10" s="168">
        <f>'Hazard &amp; Exposure'!AD9</f>
        <v>6.7</v>
      </c>
      <c r="N10" s="168">
        <f t="shared" si="0"/>
        <v>5</v>
      </c>
      <c r="O10" s="169">
        <f>Vulnerability!F9</f>
        <v>7.4</v>
      </c>
      <c r="P10" s="163">
        <f>Vulnerability!I9</f>
        <v>5.4</v>
      </c>
      <c r="Q10" s="170">
        <f>Vulnerability!P9</f>
        <v>3.7</v>
      </c>
      <c r="R10" s="168">
        <f>Vulnerability!Q9</f>
        <v>6</v>
      </c>
      <c r="S10" s="169">
        <f>Vulnerability!V9</f>
        <v>4.5999999999999996</v>
      </c>
      <c r="T10" s="162">
        <f>Vulnerability!AD9</f>
        <v>3.6</v>
      </c>
      <c r="U10" s="162">
        <f>Vulnerability!AG9</f>
        <v>3.9</v>
      </c>
      <c r="V10" s="162">
        <f>Vulnerability!AJ9</f>
        <v>1.7</v>
      </c>
      <c r="W10" s="162">
        <f>Vulnerability!AM9</f>
        <v>10</v>
      </c>
      <c r="X10" s="162">
        <f>Vulnerability!AP9</f>
        <v>1.8</v>
      </c>
      <c r="Y10" s="170">
        <f>Vulnerability!AQ9</f>
        <v>5.6</v>
      </c>
      <c r="Z10" s="168">
        <f>Vulnerability!AR9</f>
        <v>5.0999999999999996</v>
      </c>
      <c r="AA10" s="168">
        <f t="shared" si="1"/>
        <v>5.6</v>
      </c>
      <c r="AB10" s="171">
        <f>'Lack of Coping Capacity'!G9</f>
        <v>5.5</v>
      </c>
      <c r="AC10" s="172">
        <f>'Lack of Coping Capacity'!J9</f>
        <v>6.3</v>
      </c>
      <c r="AD10" s="168">
        <f>'Lack of Coping Capacity'!K9</f>
        <v>5.9</v>
      </c>
      <c r="AE10" s="171">
        <f>'Lack of Coping Capacity'!P9</f>
        <v>8</v>
      </c>
      <c r="AF10" s="164">
        <f>'Lack of Coping Capacity'!S9</f>
        <v>8.1</v>
      </c>
      <c r="AG10" s="172">
        <f>'Lack of Coping Capacity'!X9</f>
        <v>6</v>
      </c>
      <c r="AH10" s="168">
        <f>'Lack of Coping Capacity'!Y9</f>
        <v>7.4</v>
      </c>
      <c r="AI10" s="168">
        <f t="shared" si="2"/>
        <v>6.7</v>
      </c>
      <c r="AJ10" s="173">
        <f t="shared" si="3"/>
        <v>5.7</v>
      </c>
      <c r="AK10" s="8" t="str">
        <f t="shared" si="4"/>
        <v>MEDIUM</v>
      </c>
      <c r="AL10" s="8" t="str">
        <f t="shared" si="5"/>
        <v>MEDIUM</v>
      </c>
      <c r="AM10" s="8" t="str">
        <f t="shared" si="6"/>
        <v>MEDIUM</v>
      </c>
      <c r="AN10" s="8" t="str">
        <f t="shared" si="7"/>
        <v>LOW</v>
      </c>
    </row>
    <row r="11" spans="1:40" ht="16.5" customHeight="1">
      <c r="A11" s="132" t="s">
        <v>64</v>
      </c>
      <c r="B11" s="108" t="s">
        <v>80</v>
      </c>
      <c r="C11" s="108" t="s">
        <v>66</v>
      </c>
      <c r="D11" s="90" t="s">
        <v>81</v>
      </c>
      <c r="E11" s="161">
        <f>'Hazard &amp; Exposure'!S10</f>
        <v>3.2</v>
      </c>
      <c r="F11" s="161">
        <f>'Hazard &amp; Exposure'!T10</f>
        <v>3</v>
      </c>
      <c r="G11" s="161">
        <f>'Hazard &amp; Exposure'!U10</f>
        <v>4.4000000000000004</v>
      </c>
      <c r="H11" s="166">
        <f>'Hazard &amp; Exposure'!V10</f>
        <v>4.5</v>
      </c>
      <c r="I11" s="168">
        <f>'Hazard &amp; Exposure'!W10</f>
        <v>3.8</v>
      </c>
      <c r="J11" s="167">
        <f>'Hazard &amp; Exposure'!AC10</f>
        <v>9</v>
      </c>
      <c r="K11" s="227">
        <f>'Hazard &amp; Exposure'!AA10</f>
        <v>5</v>
      </c>
      <c r="L11" s="166">
        <f>'Hazard &amp; Exposure'!Z10</f>
        <v>10</v>
      </c>
      <c r="M11" s="168">
        <f>'Hazard &amp; Exposure'!AD10</f>
        <v>9</v>
      </c>
      <c r="N11" s="168">
        <f t="shared" si="0"/>
        <v>7.2</v>
      </c>
      <c r="O11" s="169">
        <f>Vulnerability!F10</f>
        <v>9.5</v>
      </c>
      <c r="P11" s="163">
        <f>Vulnerability!I10</f>
        <v>5.4</v>
      </c>
      <c r="Q11" s="170">
        <f>Vulnerability!P10</f>
        <v>3.7</v>
      </c>
      <c r="R11" s="168">
        <f>Vulnerability!Q10</f>
        <v>7</v>
      </c>
      <c r="S11" s="169">
        <f>Vulnerability!V10</f>
        <v>8.9</v>
      </c>
      <c r="T11" s="162">
        <f>Vulnerability!AD10</f>
        <v>3.9</v>
      </c>
      <c r="U11" s="162">
        <f>Vulnerability!AG10</f>
        <v>5.2</v>
      </c>
      <c r="V11" s="162">
        <f>Vulnerability!AJ10</f>
        <v>7.3</v>
      </c>
      <c r="W11" s="162">
        <f>Vulnerability!AM10</f>
        <v>6.2</v>
      </c>
      <c r="X11" s="162">
        <f>Vulnerability!AP10</f>
        <v>10</v>
      </c>
      <c r="Y11" s="170">
        <f>Vulnerability!AQ10</f>
        <v>7.2</v>
      </c>
      <c r="Z11" s="168">
        <f>Vulnerability!AR10</f>
        <v>8.1999999999999993</v>
      </c>
      <c r="AA11" s="168">
        <f t="shared" si="1"/>
        <v>7.7</v>
      </c>
      <c r="AB11" s="171">
        <f>'Lack of Coping Capacity'!G10</f>
        <v>5.5</v>
      </c>
      <c r="AC11" s="172">
        <f>'Lack of Coping Capacity'!J10</f>
        <v>6.3</v>
      </c>
      <c r="AD11" s="168">
        <f>'Lack of Coping Capacity'!K10</f>
        <v>5.9</v>
      </c>
      <c r="AE11" s="171">
        <f>'Lack of Coping Capacity'!P10</f>
        <v>8</v>
      </c>
      <c r="AF11" s="164">
        <f>'Lack of Coping Capacity'!S10</f>
        <v>10</v>
      </c>
      <c r="AG11" s="172">
        <f>'Lack of Coping Capacity'!X10</f>
        <v>5</v>
      </c>
      <c r="AH11" s="168">
        <f>'Lack of Coping Capacity'!Y10</f>
        <v>7.7</v>
      </c>
      <c r="AI11" s="168">
        <f t="shared" si="2"/>
        <v>6.9</v>
      </c>
      <c r="AJ11" s="173">
        <f t="shared" si="3"/>
        <v>7.3</v>
      </c>
      <c r="AK11" s="8" t="str">
        <f t="shared" si="4"/>
        <v>VERY HIGH</v>
      </c>
      <c r="AL11" s="8" t="str">
        <f t="shared" si="5"/>
        <v>HIGH</v>
      </c>
      <c r="AM11" s="8" t="str">
        <f t="shared" si="6"/>
        <v>VERY HIGH</v>
      </c>
      <c r="AN11" s="8" t="str">
        <f t="shared" si="7"/>
        <v>MEDIUM</v>
      </c>
    </row>
    <row r="12" spans="1:40" ht="16.5" customHeight="1">
      <c r="A12" s="132" t="s">
        <v>64</v>
      </c>
      <c r="B12" s="108" t="s">
        <v>82</v>
      </c>
      <c r="C12" s="108" t="s">
        <v>66</v>
      </c>
      <c r="D12" s="90" t="s">
        <v>83</v>
      </c>
      <c r="E12" s="161">
        <f>'Hazard &amp; Exposure'!S11</f>
        <v>0.1</v>
      </c>
      <c r="F12" s="161">
        <f>'Hazard &amp; Exposure'!T11</f>
        <v>1.5</v>
      </c>
      <c r="G12" s="161">
        <f>'Hazard &amp; Exposure'!U11</f>
        <v>2.7</v>
      </c>
      <c r="H12" s="166">
        <f>'Hazard &amp; Exposure'!V11</f>
        <v>4.0999999999999996</v>
      </c>
      <c r="I12" s="168">
        <f>'Hazard &amp; Exposure'!W11</f>
        <v>2.2000000000000002</v>
      </c>
      <c r="J12" s="167">
        <f>'Hazard &amp; Exposure'!AC11</f>
        <v>7</v>
      </c>
      <c r="K12" s="227">
        <f>'Hazard &amp; Exposure'!AA11</f>
        <v>0</v>
      </c>
      <c r="L12" s="166">
        <f>'Hazard &amp; Exposure'!Z11</f>
        <v>10</v>
      </c>
      <c r="M12" s="168">
        <f>'Hazard &amp; Exposure'!AD11</f>
        <v>5.7</v>
      </c>
      <c r="N12" s="168">
        <f t="shared" si="0"/>
        <v>4.2</v>
      </c>
      <c r="O12" s="169">
        <f>Vulnerability!F11</f>
        <v>6.3</v>
      </c>
      <c r="P12" s="163">
        <f>Vulnerability!I11</f>
        <v>5.4</v>
      </c>
      <c r="Q12" s="170">
        <f>Vulnerability!P11</f>
        <v>3.7</v>
      </c>
      <c r="R12" s="168">
        <f>Vulnerability!Q11</f>
        <v>5.4</v>
      </c>
      <c r="S12" s="169">
        <f>Vulnerability!V11</f>
        <v>7.1</v>
      </c>
      <c r="T12" s="162">
        <f>Vulnerability!AD11</f>
        <v>3.5</v>
      </c>
      <c r="U12" s="162">
        <f>Vulnerability!AG11</f>
        <v>3.9</v>
      </c>
      <c r="V12" s="162">
        <f>Vulnerability!AJ11</f>
        <v>1.6</v>
      </c>
      <c r="W12" s="162">
        <f>Vulnerability!AM11</f>
        <v>5.4</v>
      </c>
      <c r="X12" s="162">
        <f>Vulnerability!AP11</f>
        <v>0.1</v>
      </c>
      <c r="Y12" s="170">
        <f>Vulnerability!AQ11</f>
        <v>3.1</v>
      </c>
      <c r="Z12" s="168">
        <f>Vulnerability!AR11</f>
        <v>5.4</v>
      </c>
      <c r="AA12" s="168">
        <f t="shared" si="1"/>
        <v>5.4</v>
      </c>
      <c r="AB12" s="171">
        <f>'Lack of Coping Capacity'!G11</f>
        <v>5.5</v>
      </c>
      <c r="AC12" s="172">
        <f>'Lack of Coping Capacity'!J11</f>
        <v>6.3</v>
      </c>
      <c r="AD12" s="168">
        <f>'Lack of Coping Capacity'!K11</f>
        <v>5.9</v>
      </c>
      <c r="AE12" s="171">
        <f>'Lack of Coping Capacity'!P11</f>
        <v>7.1</v>
      </c>
      <c r="AF12" s="164">
        <f>'Lack of Coping Capacity'!S11</f>
        <v>6.7</v>
      </c>
      <c r="AG12" s="172">
        <f>'Lack of Coping Capacity'!X11</f>
        <v>5</v>
      </c>
      <c r="AH12" s="168">
        <f>'Lack of Coping Capacity'!Y11</f>
        <v>6.3</v>
      </c>
      <c r="AI12" s="168">
        <f t="shared" si="2"/>
        <v>6.1</v>
      </c>
      <c r="AJ12" s="173">
        <f t="shared" si="3"/>
        <v>5.2</v>
      </c>
      <c r="AK12" s="8" t="str">
        <f t="shared" si="4"/>
        <v>MEDIUM</v>
      </c>
      <c r="AL12" s="8" t="str">
        <f t="shared" si="5"/>
        <v>LOW</v>
      </c>
      <c r="AM12" s="8" t="str">
        <f t="shared" si="6"/>
        <v>MEDIUM</v>
      </c>
      <c r="AN12" s="8" t="str">
        <f t="shared" si="7"/>
        <v>LOW</v>
      </c>
    </row>
    <row r="13" spans="1:40" ht="16.5" customHeight="1">
      <c r="A13" s="132" t="s">
        <v>64</v>
      </c>
      <c r="B13" s="108" t="s">
        <v>84</v>
      </c>
      <c r="C13" s="108" t="s">
        <v>66</v>
      </c>
      <c r="D13" s="90" t="s">
        <v>85</v>
      </c>
      <c r="E13" s="161">
        <f>'Hazard &amp; Exposure'!S12</f>
        <v>3.1</v>
      </c>
      <c r="F13" s="161">
        <f>'Hazard &amp; Exposure'!T12</f>
        <v>0.9</v>
      </c>
      <c r="G13" s="161">
        <f>'Hazard &amp; Exposure'!U12</f>
        <v>4.0999999999999996</v>
      </c>
      <c r="H13" s="166">
        <f>'Hazard &amp; Exposure'!V12</f>
        <v>6.8</v>
      </c>
      <c r="I13" s="168">
        <f>'Hazard &amp; Exposure'!W12</f>
        <v>4.0999999999999996</v>
      </c>
      <c r="J13" s="167">
        <f>'Hazard &amp; Exposure'!AC12</f>
        <v>8</v>
      </c>
      <c r="K13" s="227">
        <f>'Hazard &amp; Exposure'!AA12</f>
        <v>5</v>
      </c>
      <c r="L13" s="166">
        <f>'Hazard &amp; Exposure'!Z12</f>
        <v>10</v>
      </c>
      <c r="M13" s="168">
        <f>'Hazard &amp; Exposure'!AD12</f>
        <v>8</v>
      </c>
      <c r="N13" s="168">
        <f t="shared" si="0"/>
        <v>6.4</v>
      </c>
      <c r="O13" s="169">
        <f>Vulnerability!F12</f>
        <v>8</v>
      </c>
      <c r="P13" s="163">
        <f>Vulnerability!I12</f>
        <v>5.4</v>
      </c>
      <c r="Q13" s="170">
        <f>Vulnerability!P12</f>
        <v>3.7</v>
      </c>
      <c r="R13" s="168">
        <f>Vulnerability!Q12</f>
        <v>6.3</v>
      </c>
      <c r="S13" s="169">
        <f>Vulnerability!V12</f>
        <v>9</v>
      </c>
      <c r="T13" s="162">
        <f>Vulnerability!AD12</f>
        <v>3.5</v>
      </c>
      <c r="U13" s="162">
        <f>Vulnerability!AG12</f>
        <v>4.3</v>
      </c>
      <c r="V13" s="162">
        <f>Vulnerability!AJ12</f>
        <v>3.1</v>
      </c>
      <c r="W13" s="162">
        <f>Vulnerability!AM12</f>
        <v>7.1</v>
      </c>
      <c r="X13" s="162">
        <f>Vulnerability!AP12</f>
        <v>10</v>
      </c>
      <c r="Y13" s="170">
        <f>Vulnerability!AQ12</f>
        <v>6.6</v>
      </c>
      <c r="Z13" s="168">
        <f>Vulnerability!AR12</f>
        <v>8</v>
      </c>
      <c r="AA13" s="168">
        <f t="shared" si="1"/>
        <v>7.2</v>
      </c>
      <c r="AB13" s="171">
        <f>'Lack of Coping Capacity'!G12</f>
        <v>5.5</v>
      </c>
      <c r="AC13" s="172">
        <f>'Lack of Coping Capacity'!J12</f>
        <v>6.3</v>
      </c>
      <c r="AD13" s="168">
        <f>'Lack of Coping Capacity'!K12</f>
        <v>5.9</v>
      </c>
      <c r="AE13" s="171">
        <f>'Lack of Coping Capacity'!P12</f>
        <v>7.9</v>
      </c>
      <c r="AF13" s="164">
        <f>'Lack of Coping Capacity'!S12</f>
        <v>9.6999999999999993</v>
      </c>
      <c r="AG13" s="172">
        <f>'Lack of Coping Capacity'!X12</f>
        <v>5</v>
      </c>
      <c r="AH13" s="168">
        <f>'Lack of Coping Capacity'!Y12</f>
        <v>7.5</v>
      </c>
      <c r="AI13" s="168">
        <f t="shared" si="2"/>
        <v>6.8</v>
      </c>
      <c r="AJ13" s="173">
        <f t="shared" si="3"/>
        <v>6.8</v>
      </c>
      <c r="AK13" s="8" t="str">
        <f t="shared" si="4"/>
        <v>VERY HIGH</v>
      </c>
      <c r="AL13" s="8" t="str">
        <f t="shared" si="5"/>
        <v>HIGH</v>
      </c>
      <c r="AM13" s="8" t="str">
        <f t="shared" si="6"/>
        <v>VERY HIGH</v>
      </c>
      <c r="AN13" s="8" t="str">
        <f t="shared" si="7"/>
        <v>MEDIUM</v>
      </c>
    </row>
    <row r="14" spans="1:40" ht="16.5" customHeight="1">
      <c r="A14" s="132" t="s">
        <v>64</v>
      </c>
      <c r="B14" s="108" t="s">
        <v>86</v>
      </c>
      <c r="C14" s="108" t="s">
        <v>66</v>
      </c>
      <c r="D14" s="90" t="s">
        <v>87</v>
      </c>
      <c r="E14" s="161">
        <f>'Hazard &amp; Exposure'!S13</f>
        <v>1.6</v>
      </c>
      <c r="F14" s="161">
        <f>'Hazard &amp; Exposure'!T13</f>
        <v>1.5</v>
      </c>
      <c r="G14" s="161">
        <f>'Hazard &amp; Exposure'!U13</f>
        <v>6.4</v>
      </c>
      <c r="H14" s="166">
        <f>'Hazard &amp; Exposure'!V13</f>
        <v>5</v>
      </c>
      <c r="I14" s="168">
        <f>'Hazard &amp; Exposure'!W13</f>
        <v>3.9</v>
      </c>
      <c r="J14" s="167">
        <f>'Hazard &amp; Exposure'!AC13</f>
        <v>4</v>
      </c>
      <c r="K14" s="227">
        <f>'Hazard &amp; Exposure'!AA13</f>
        <v>0</v>
      </c>
      <c r="L14" s="166">
        <f>'Hazard &amp; Exposure'!Z13</f>
        <v>7.6</v>
      </c>
      <c r="M14" s="168">
        <f>'Hazard &amp; Exposure'!AD13</f>
        <v>3.9</v>
      </c>
      <c r="N14" s="168">
        <f t="shared" si="0"/>
        <v>3.9</v>
      </c>
      <c r="O14" s="169">
        <f>Vulnerability!F13</f>
        <v>7.7</v>
      </c>
      <c r="P14" s="163">
        <f>Vulnerability!I13</f>
        <v>5.4</v>
      </c>
      <c r="Q14" s="170">
        <f>Vulnerability!P13</f>
        <v>3.7</v>
      </c>
      <c r="R14" s="168">
        <f>Vulnerability!Q13</f>
        <v>6.1</v>
      </c>
      <c r="S14" s="169">
        <f>Vulnerability!V13</f>
        <v>7.1</v>
      </c>
      <c r="T14" s="162">
        <f>Vulnerability!AD13</f>
        <v>3.6</v>
      </c>
      <c r="U14" s="162">
        <f>Vulnerability!AG13</f>
        <v>4.2</v>
      </c>
      <c r="V14" s="162">
        <f>Vulnerability!AJ13</f>
        <v>2.9</v>
      </c>
      <c r="W14" s="162">
        <f>Vulnerability!AM13</f>
        <v>10</v>
      </c>
      <c r="X14" s="162">
        <f>Vulnerability!AP13</f>
        <v>2.7</v>
      </c>
      <c r="Y14" s="170">
        <f>Vulnerability!AQ13</f>
        <v>5.9</v>
      </c>
      <c r="Z14" s="168">
        <f>Vulnerability!AR13</f>
        <v>6.5</v>
      </c>
      <c r="AA14" s="168">
        <f t="shared" si="1"/>
        <v>6.3</v>
      </c>
      <c r="AB14" s="171">
        <f>'Lack of Coping Capacity'!G13</f>
        <v>5.5</v>
      </c>
      <c r="AC14" s="172">
        <f>'Lack of Coping Capacity'!J13</f>
        <v>6.3</v>
      </c>
      <c r="AD14" s="168">
        <f>'Lack of Coping Capacity'!K13</f>
        <v>5.9</v>
      </c>
      <c r="AE14" s="171">
        <f>'Lack of Coping Capacity'!P13</f>
        <v>7.9</v>
      </c>
      <c r="AF14" s="164">
        <f>'Lack of Coping Capacity'!S13</f>
        <v>9.4</v>
      </c>
      <c r="AG14" s="172">
        <f>'Lack of Coping Capacity'!X13</f>
        <v>5.0999999999999996</v>
      </c>
      <c r="AH14" s="168">
        <f>'Lack of Coping Capacity'!Y13</f>
        <v>7.5</v>
      </c>
      <c r="AI14" s="168">
        <f t="shared" si="2"/>
        <v>6.8</v>
      </c>
      <c r="AJ14" s="173">
        <f t="shared" si="3"/>
        <v>5.5</v>
      </c>
      <c r="AK14" s="8" t="str">
        <f t="shared" si="4"/>
        <v>MEDIUM</v>
      </c>
      <c r="AL14" s="8" t="str">
        <f t="shared" si="5"/>
        <v>LOW</v>
      </c>
      <c r="AM14" s="8" t="str">
        <f t="shared" si="6"/>
        <v>HIGH</v>
      </c>
      <c r="AN14" s="8" t="str">
        <f t="shared" si="7"/>
        <v>MEDIUM</v>
      </c>
    </row>
    <row r="15" spans="1:40" ht="16.5" customHeight="1">
      <c r="A15" s="132" t="s">
        <v>64</v>
      </c>
      <c r="B15" s="108" t="s">
        <v>88</v>
      </c>
      <c r="C15" s="108" t="s">
        <v>66</v>
      </c>
      <c r="D15" s="90" t="s">
        <v>89</v>
      </c>
      <c r="E15" s="161">
        <f>'Hazard &amp; Exposure'!S14</f>
        <v>5</v>
      </c>
      <c r="F15" s="161">
        <f>'Hazard &amp; Exposure'!T14</f>
        <v>3</v>
      </c>
      <c r="G15" s="161">
        <f>'Hazard &amp; Exposure'!U14</f>
        <v>2.8</v>
      </c>
      <c r="H15" s="166">
        <f>'Hazard &amp; Exposure'!V14</f>
        <v>6.4</v>
      </c>
      <c r="I15" s="168">
        <f>'Hazard &amp; Exposure'!W14</f>
        <v>4.5</v>
      </c>
      <c r="J15" s="167">
        <f>'Hazard &amp; Exposure'!AC14</f>
        <v>10</v>
      </c>
      <c r="K15" s="227">
        <f>'Hazard &amp; Exposure'!AA14</f>
        <v>10</v>
      </c>
      <c r="L15" s="166">
        <f>'Hazard &amp; Exposure'!Z14</f>
        <v>10</v>
      </c>
      <c r="M15" s="168">
        <f>'Hazard &amp; Exposure'!AD14</f>
        <v>10</v>
      </c>
      <c r="N15" s="168">
        <f t="shared" si="0"/>
        <v>8.4</v>
      </c>
      <c r="O15" s="169">
        <f>Vulnerability!F14</f>
        <v>10</v>
      </c>
      <c r="P15" s="163">
        <f>Vulnerability!I14</f>
        <v>5.4</v>
      </c>
      <c r="Q15" s="170">
        <f>Vulnerability!P14</f>
        <v>3.7</v>
      </c>
      <c r="R15" s="168">
        <f>Vulnerability!Q14</f>
        <v>7.3</v>
      </c>
      <c r="S15" s="169">
        <f>Vulnerability!V14</f>
        <v>9.6</v>
      </c>
      <c r="T15" s="162">
        <f>Vulnerability!AD14</f>
        <v>3.4</v>
      </c>
      <c r="U15" s="162">
        <f>Vulnerability!AG14</f>
        <v>4.5999999999999996</v>
      </c>
      <c r="V15" s="162">
        <f>Vulnerability!AJ14</f>
        <v>4.8</v>
      </c>
      <c r="W15" s="162">
        <f>Vulnerability!AM14</f>
        <v>10</v>
      </c>
      <c r="X15" s="162">
        <f>Vulnerability!AP14</f>
        <v>10</v>
      </c>
      <c r="Y15" s="170">
        <f>Vulnerability!AQ14</f>
        <v>7.8</v>
      </c>
      <c r="Z15" s="168">
        <f>Vulnerability!AR14</f>
        <v>8.9</v>
      </c>
      <c r="AA15" s="168">
        <f t="shared" si="1"/>
        <v>8.1999999999999993</v>
      </c>
      <c r="AB15" s="171">
        <f>'Lack of Coping Capacity'!G14</f>
        <v>5.5</v>
      </c>
      <c r="AC15" s="172">
        <f>'Lack of Coping Capacity'!J14</f>
        <v>6.3</v>
      </c>
      <c r="AD15" s="168">
        <f>'Lack of Coping Capacity'!K14</f>
        <v>5.9</v>
      </c>
      <c r="AE15" s="171">
        <f>'Lack of Coping Capacity'!P14</f>
        <v>8.1</v>
      </c>
      <c r="AF15" s="164">
        <f>'Lack of Coping Capacity'!S14</f>
        <v>10</v>
      </c>
      <c r="AG15" s="172">
        <f>'Lack of Coping Capacity'!X14</f>
        <v>7.5</v>
      </c>
      <c r="AH15" s="168">
        <f>'Lack of Coping Capacity'!Y14</f>
        <v>8.5</v>
      </c>
      <c r="AI15" s="168">
        <f t="shared" si="2"/>
        <v>7.4</v>
      </c>
      <c r="AJ15" s="173">
        <f t="shared" si="3"/>
        <v>8</v>
      </c>
      <c r="AK15" s="8" t="str">
        <f t="shared" si="4"/>
        <v>VERY HIGH</v>
      </c>
      <c r="AL15" s="8" t="str">
        <f t="shared" si="5"/>
        <v>VERY HIGH</v>
      </c>
      <c r="AM15" s="8" t="str">
        <f t="shared" si="6"/>
        <v>VERY HIGH</v>
      </c>
      <c r="AN15" s="8" t="str">
        <f t="shared" si="7"/>
        <v>HIGH</v>
      </c>
    </row>
    <row r="16" spans="1:40" ht="16.5" customHeight="1" thickBot="1">
      <c r="A16" s="133" t="s">
        <v>64</v>
      </c>
      <c r="B16" s="134" t="s">
        <v>90</v>
      </c>
      <c r="C16" s="134" t="s">
        <v>66</v>
      </c>
      <c r="D16" s="135" t="s">
        <v>91</v>
      </c>
      <c r="E16" s="161">
        <f>'Hazard &amp; Exposure'!S15</f>
        <v>1.4</v>
      </c>
      <c r="F16" s="161">
        <f>'Hazard &amp; Exposure'!T15</f>
        <v>1</v>
      </c>
      <c r="G16" s="161">
        <f>'Hazard &amp; Exposure'!U15</f>
        <v>1.3</v>
      </c>
      <c r="H16" s="166">
        <f>'Hazard &amp; Exposure'!V15</f>
        <v>3.3</v>
      </c>
      <c r="I16" s="168">
        <f>'Hazard &amp; Exposure'!W15</f>
        <v>1.8</v>
      </c>
      <c r="J16" s="167">
        <f>'Hazard &amp; Exposure'!AC15</f>
        <v>5</v>
      </c>
      <c r="K16" s="227">
        <f>'Hazard &amp; Exposure'!AA15</f>
        <v>5</v>
      </c>
      <c r="L16" s="166">
        <f>'Hazard &amp; Exposure'!Z15</f>
        <v>10</v>
      </c>
      <c r="M16" s="168">
        <f>'Hazard &amp; Exposure'!AD15</f>
        <v>6.7</v>
      </c>
      <c r="N16" s="168">
        <f t="shared" si="0"/>
        <v>4.7</v>
      </c>
      <c r="O16" s="169">
        <f>Vulnerability!F15</f>
        <v>9.1999999999999993</v>
      </c>
      <c r="P16" s="163">
        <f>Vulnerability!I15</f>
        <v>5.4</v>
      </c>
      <c r="Q16" s="170">
        <f>Vulnerability!P15</f>
        <v>3.7</v>
      </c>
      <c r="R16" s="168">
        <f>Vulnerability!Q15</f>
        <v>6.9</v>
      </c>
      <c r="S16" s="169">
        <f>Vulnerability!V15</f>
        <v>8.3000000000000007</v>
      </c>
      <c r="T16" s="162">
        <f>Vulnerability!AD15</f>
        <v>3.8</v>
      </c>
      <c r="U16" s="162">
        <f>Vulnerability!AG15</f>
        <v>3.9</v>
      </c>
      <c r="V16" s="162">
        <f>Vulnerability!AJ15</f>
        <v>2.5</v>
      </c>
      <c r="W16" s="162">
        <f>Vulnerability!AM15</f>
        <v>10</v>
      </c>
      <c r="X16" s="162">
        <f>Vulnerability!AP15</f>
        <v>2.1</v>
      </c>
      <c r="Y16" s="170">
        <f>Vulnerability!AQ15</f>
        <v>5.7</v>
      </c>
      <c r="Z16" s="168">
        <f>Vulnerability!AR15</f>
        <v>7.2</v>
      </c>
      <c r="AA16" s="168">
        <f t="shared" si="1"/>
        <v>7.1</v>
      </c>
      <c r="AB16" s="171">
        <f>'Lack of Coping Capacity'!G15</f>
        <v>5.5</v>
      </c>
      <c r="AC16" s="172">
        <f>'Lack of Coping Capacity'!J15</f>
        <v>6.3</v>
      </c>
      <c r="AD16" s="168">
        <f>'Lack of Coping Capacity'!K15</f>
        <v>5.9</v>
      </c>
      <c r="AE16" s="171">
        <f>'Lack of Coping Capacity'!P15</f>
        <v>7.9</v>
      </c>
      <c r="AF16" s="164">
        <f>'Lack of Coping Capacity'!S15</f>
        <v>9.8000000000000007</v>
      </c>
      <c r="AG16" s="172">
        <f>'Lack of Coping Capacity'!X15</f>
        <v>5</v>
      </c>
      <c r="AH16" s="168">
        <f>'Lack of Coping Capacity'!Y15</f>
        <v>7.6</v>
      </c>
      <c r="AI16" s="168">
        <f t="shared" si="2"/>
        <v>6.8</v>
      </c>
      <c r="AJ16" s="173">
        <f t="shared" si="3"/>
        <v>6.1</v>
      </c>
      <c r="AK16" s="8" t="str">
        <f t="shared" si="4"/>
        <v>HIGH</v>
      </c>
      <c r="AL16" s="8" t="str">
        <f t="shared" si="5"/>
        <v>MEDIUM</v>
      </c>
      <c r="AM16" s="8" t="str">
        <f t="shared" si="6"/>
        <v>VERY HIGH</v>
      </c>
      <c r="AN16" s="8" t="str">
        <f t="shared" si="7"/>
        <v>MEDIUM</v>
      </c>
    </row>
    <row r="17" spans="1:40" ht="16.5" customHeight="1">
      <c r="A17" s="129" t="s">
        <v>92</v>
      </c>
      <c r="B17" s="130" t="s">
        <v>93</v>
      </c>
      <c r="C17" s="130" t="s">
        <v>94</v>
      </c>
      <c r="D17" s="131" t="s">
        <v>95</v>
      </c>
      <c r="E17" s="161">
        <f>'Hazard &amp; Exposure'!S16</f>
        <v>0.9</v>
      </c>
      <c r="F17" s="161">
        <f>'Hazard &amp; Exposure'!T16</f>
        <v>0.9</v>
      </c>
      <c r="G17" s="161">
        <f>'Hazard &amp; Exposure'!U16</f>
        <v>5.9</v>
      </c>
      <c r="H17" s="166">
        <f>'Hazard &amp; Exposure'!V16</f>
        <v>2.4</v>
      </c>
      <c r="I17" s="168">
        <f>'Hazard &amp; Exposure'!W16</f>
        <v>2.8</v>
      </c>
      <c r="J17" s="167">
        <f>'Hazard &amp; Exposure'!AC16</f>
        <v>4</v>
      </c>
      <c r="K17" s="227">
        <f>'Hazard &amp; Exposure'!AA16</f>
        <v>0</v>
      </c>
      <c r="L17" s="166">
        <f>'Hazard &amp; Exposure'!Z16</f>
        <v>10</v>
      </c>
      <c r="M17" s="168">
        <f>'Hazard &amp; Exposure'!AD16</f>
        <v>4.7</v>
      </c>
      <c r="N17" s="168">
        <f t="shared" si="0"/>
        <v>3.8</v>
      </c>
      <c r="O17" s="169">
        <f>Vulnerability!F16</f>
        <v>7.2</v>
      </c>
      <c r="P17" s="163">
        <f>Vulnerability!I16</f>
        <v>5.9</v>
      </c>
      <c r="Q17" s="170">
        <f>Vulnerability!P16</f>
        <v>1.9</v>
      </c>
      <c r="R17" s="168">
        <f>Vulnerability!Q16</f>
        <v>5.6</v>
      </c>
      <c r="S17" s="169">
        <f>Vulnerability!V16</f>
        <v>7</v>
      </c>
      <c r="T17" s="162">
        <f>Vulnerability!AD16</f>
        <v>5.0999999999999996</v>
      </c>
      <c r="U17" s="162">
        <f>Vulnerability!AG16</f>
        <v>4.3</v>
      </c>
      <c r="V17" s="162">
        <f>Vulnerability!AJ16</f>
        <v>3</v>
      </c>
      <c r="W17" s="162">
        <f>Vulnerability!AM16</f>
        <v>8.1999999999999993</v>
      </c>
      <c r="X17" s="162">
        <f>Vulnerability!AP16</f>
        <v>2.9</v>
      </c>
      <c r="Y17" s="170">
        <f>Vulnerability!AQ16</f>
        <v>5.0999999999999996</v>
      </c>
      <c r="Z17" s="168">
        <f>Vulnerability!AR16</f>
        <v>6.1</v>
      </c>
      <c r="AA17" s="168">
        <f t="shared" si="1"/>
        <v>5.9</v>
      </c>
      <c r="AB17" s="171">
        <f>'Lack of Coping Capacity'!G16</f>
        <v>5.4</v>
      </c>
      <c r="AC17" s="172">
        <f>'Lack of Coping Capacity'!J16</f>
        <v>7.1</v>
      </c>
      <c r="AD17" s="168">
        <f>'Lack of Coping Capacity'!K16</f>
        <v>6.3</v>
      </c>
      <c r="AE17" s="171">
        <f>'Lack of Coping Capacity'!P16</f>
        <v>4.7</v>
      </c>
      <c r="AF17" s="164">
        <f>'Lack of Coping Capacity'!S16</f>
        <v>8.4</v>
      </c>
      <c r="AG17" s="172">
        <f>'Lack of Coping Capacity'!X16</f>
        <v>8.3000000000000007</v>
      </c>
      <c r="AH17" s="168">
        <f>'Lack of Coping Capacity'!Y16</f>
        <v>7.1</v>
      </c>
      <c r="AI17" s="168">
        <f t="shared" si="2"/>
        <v>6.7</v>
      </c>
      <c r="AJ17" s="173">
        <f t="shared" si="3"/>
        <v>5.3</v>
      </c>
      <c r="AK17" s="8" t="str">
        <f t="shared" si="4"/>
        <v>MEDIUM</v>
      </c>
      <c r="AL17" s="8" t="str">
        <f t="shared" si="5"/>
        <v>LOW</v>
      </c>
      <c r="AM17" s="8" t="str">
        <f t="shared" si="6"/>
        <v>HIGH</v>
      </c>
      <c r="AN17" s="8" t="str">
        <f t="shared" si="7"/>
        <v>LOW</v>
      </c>
    </row>
    <row r="18" spans="1:40" ht="16.5" customHeight="1">
      <c r="A18" s="132" t="s">
        <v>92</v>
      </c>
      <c r="B18" s="108" t="s">
        <v>70</v>
      </c>
      <c r="C18" s="108" t="s">
        <v>94</v>
      </c>
      <c r="D18" s="90" t="s">
        <v>96</v>
      </c>
      <c r="E18" s="161">
        <f>'Hazard &amp; Exposure'!S17</f>
        <v>0.4</v>
      </c>
      <c r="F18" s="161">
        <f>'Hazard &amp; Exposure'!T17</f>
        <v>2.9</v>
      </c>
      <c r="G18" s="161">
        <f>'Hazard &amp; Exposure'!U17</f>
        <v>1.8</v>
      </c>
      <c r="H18" s="166">
        <f>'Hazard &amp; Exposure'!V17</f>
        <v>4</v>
      </c>
      <c r="I18" s="168">
        <f>'Hazard &amp; Exposure'!W17</f>
        <v>2.4</v>
      </c>
      <c r="J18" s="167">
        <f>'Hazard &amp; Exposure'!AC17</f>
        <v>5</v>
      </c>
      <c r="K18" s="227">
        <f>'Hazard &amp; Exposure'!AA17</f>
        <v>5</v>
      </c>
      <c r="L18" s="166">
        <f>'Hazard &amp; Exposure'!Z17</f>
        <v>10</v>
      </c>
      <c r="M18" s="168">
        <f>'Hazard &amp; Exposure'!AD17</f>
        <v>6.7</v>
      </c>
      <c r="N18" s="168">
        <f t="shared" si="0"/>
        <v>4.9000000000000004</v>
      </c>
      <c r="O18" s="169">
        <f>Vulnerability!F17</f>
        <v>2.9</v>
      </c>
      <c r="P18" s="163">
        <f>Vulnerability!I17</f>
        <v>5.9</v>
      </c>
      <c r="Q18" s="170">
        <f>Vulnerability!P17</f>
        <v>1.9</v>
      </c>
      <c r="R18" s="168">
        <f>Vulnerability!Q17</f>
        <v>3.4</v>
      </c>
      <c r="S18" s="169">
        <f>Vulnerability!V17</f>
        <v>6.7</v>
      </c>
      <c r="T18" s="162">
        <f>Vulnerability!AD17</f>
        <v>4.8</v>
      </c>
      <c r="U18" s="162">
        <f>Vulnerability!AG17</f>
        <v>3.1</v>
      </c>
      <c r="V18" s="162">
        <f>Vulnerability!AJ17</f>
        <v>0.2</v>
      </c>
      <c r="W18" s="162">
        <f>Vulnerability!AM17</f>
        <v>3.5</v>
      </c>
      <c r="X18" s="162">
        <f>Vulnerability!AP17</f>
        <v>1.8</v>
      </c>
      <c r="Y18" s="170">
        <f>Vulnerability!AQ17</f>
        <v>2.8</v>
      </c>
      <c r="Z18" s="168">
        <f>Vulnerability!AR17</f>
        <v>5.0999999999999996</v>
      </c>
      <c r="AA18" s="168">
        <f t="shared" si="1"/>
        <v>4.3</v>
      </c>
      <c r="AB18" s="171">
        <f>'Lack of Coping Capacity'!G17</f>
        <v>5.4</v>
      </c>
      <c r="AC18" s="172">
        <f>'Lack of Coping Capacity'!J17</f>
        <v>7.1</v>
      </c>
      <c r="AD18" s="168">
        <f>'Lack of Coping Capacity'!K17</f>
        <v>6.3</v>
      </c>
      <c r="AE18" s="171">
        <f>'Lack of Coping Capacity'!P17</f>
        <v>4.0999999999999996</v>
      </c>
      <c r="AF18" s="164">
        <f>'Lack of Coping Capacity'!S17</f>
        <v>5.8</v>
      </c>
      <c r="AG18" s="172">
        <f>'Lack of Coping Capacity'!X17</f>
        <v>7</v>
      </c>
      <c r="AH18" s="168">
        <f>'Lack of Coping Capacity'!Y17</f>
        <v>5.6</v>
      </c>
      <c r="AI18" s="168">
        <f t="shared" si="2"/>
        <v>6</v>
      </c>
      <c r="AJ18" s="173">
        <f t="shared" si="3"/>
        <v>5</v>
      </c>
      <c r="AK18" s="8" t="str">
        <f t="shared" si="4"/>
        <v>MEDIUM</v>
      </c>
      <c r="AL18" s="8" t="str">
        <f t="shared" si="5"/>
        <v>MEDIUM</v>
      </c>
      <c r="AM18" s="8" t="str">
        <f t="shared" si="6"/>
        <v>LOW</v>
      </c>
      <c r="AN18" s="8" t="str">
        <f t="shared" si="7"/>
        <v>VERY LOW</v>
      </c>
    </row>
    <row r="19" spans="1:40" ht="16.5" customHeight="1">
      <c r="A19" s="132" t="s">
        <v>92</v>
      </c>
      <c r="B19" s="108" t="s">
        <v>80</v>
      </c>
      <c r="C19" s="108" t="s">
        <v>94</v>
      </c>
      <c r="D19" s="90" t="s">
        <v>97</v>
      </c>
      <c r="E19" s="161">
        <f>'Hazard &amp; Exposure'!S18</f>
        <v>0.2</v>
      </c>
      <c r="F19" s="161">
        <f>'Hazard &amp; Exposure'!T18</f>
        <v>3.8</v>
      </c>
      <c r="G19" s="161">
        <f>'Hazard &amp; Exposure'!U18</f>
        <v>3.2</v>
      </c>
      <c r="H19" s="166">
        <f>'Hazard &amp; Exposure'!V18</f>
        <v>3.8</v>
      </c>
      <c r="I19" s="168">
        <f>'Hazard &amp; Exposure'!W18</f>
        <v>2.9</v>
      </c>
      <c r="J19" s="167">
        <f>'Hazard &amp; Exposure'!AC18</f>
        <v>0</v>
      </c>
      <c r="K19" s="227">
        <f>'Hazard &amp; Exposure'!AA18</f>
        <v>0</v>
      </c>
      <c r="L19" s="166">
        <f>'Hazard &amp; Exposure'!Z18</f>
        <v>7.4</v>
      </c>
      <c r="M19" s="168">
        <f>'Hazard &amp; Exposure'!AD18</f>
        <v>2.5</v>
      </c>
      <c r="N19" s="168">
        <f t="shared" si="0"/>
        <v>2.7</v>
      </c>
      <c r="O19" s="169">
        <f>Vulnerability!F18</f>
        <v>6</v>
      </c>
      <c r="P19" s="163">
        <f>Vulnerability!I18</f>
        <v>5.9</v>
      </c>
      <c r="Q19" s="170">
        <f>Vulnerability!P18</f>
        <v>1.9</v>
      </c>
      <c r="R19" s="168">
        <f>Vulnerability!Q18</f>
        <v>5</v>
      </c>
      <c r="S19" s="169">
        <f>Vulnerability!V18</f>
        <v>8.4</v>
      </c>
      <c r="T19" s="162">
        <f>Vulnerability!AD18</f>
        <v>6.1</v>
      </c>
      <c r="U19" s="162">
        <f>Vulnerability!AG18</f>
        <v>4.5999999999999996</v>
      </c>
      <c r="V19" s="162">
        <f>Vulnerability!AJ18</f>
        <v>1</v>
      </c>
      <c r="W19" s="162">
        <f>Vulnerability!AM18</f>
        <v>5.5</v>
      </c>
      <c r="X19" s="162">
        <f>Vulnerability!AP18</f>
        <v>1.5</v>
      </c>
      <c r="Y19" s="170">
        <f>Vulnerability!AQ18</f>
        <v>4</v>
      </c>
      <c r="Z19" s="168">
        <f>Vulnerability!AR18</f>
        <v>6.7</v>
      </c>
      <c r="AA19" s="168">
        <f t="shared" si="1"/>
        <v>5.9</v>
      </c>
      <c r="AB19" s="171">
        <f>'Lack of Coping Capacity'!G18</f>
        <v>5.4</v>
      </c>
      <c r="AC19" s="172">
        <f>'Lack of Coping Capacity'!J18</f>
        <v>7.1</v>
      </c>
      <c r="AD19" s="168">
        <f>'Lack of Coping Capacity'!K18</f>
        <v>6.3</v>
      </c>
      <c r="AE19" s="171">
        <f>'Lack of Coping Capacity'!P18</f>
        <v>4.7</v>
      </c>
      <c r="AF19" s="164">
        <f>'Lack of Coping Capacity'!S18</f>
        <v>9.1</v>
      </c>
      <c r="AG19" s="172">
        <f>'Lack of Coping Capacity'!X18</f>
        <v>7.9</v>
      </c>
      <c r="AH19" s="168">
        <f>'Lack of Coping Capacity'!Y18</f>
        <v>7.2</v>
      </c>
      <c r="AI19" s="168">
        <f t="shared" si="2"/>
        <v>6.8</v>
      </c>
      <c r="AJ19" s="173">
        <f t="shared" si="3"/>
        <v>4.8</v>
      </c>
      <c r="AK19" s="8" t="str">
        <f t="shared" si="4"/>
        <v>LOW</v>
      </c>
      <c r="AL19" s="8" t="str">
        <f t="shared" si="5"/>
        <v>VERY LOW</v>
      </c>
      <c r="AM19" s="8" t="str">
        <f t="shared" si="6"/>
        <v>HIGH</v>
      </c>
      <c r="AN19" s="8" t="str">
        <f t="shared" si="7"/>
        <v>MEDIUM</v>
      </c>
    </row>
    <row r="20" spans="1:40" ht="16.5" customHeight="1">
      <c r="A20" s="132" t="s">
        <v>92</v>
      </c>
      <c r="B20" s="108" t="s">
        <v>98</v>
      </c>
      <c r="C20" s="108" t="s">
        <v>94</v>
      </c>
      <c r="D20" s="90" t="s">
        <v>99</v>
      </c>
      <c r="E20" s="161">
        <f>'Hazard &amp; Exposure'!S19</f>
        <v>3.1</v>
      </c>
      <c r="F20" s="161">
        <f>'Hazard &amp; Exposure'!T19</f>
        <v>9</v>
      </c>
      <c r="G20" s="161">
        <f>'Hazard &amp; Exposure'!U19</f>
        <v>5.5</v>
      </c>
      <c r="H20" s="166">
        <f>'Hazard &amp; Exposure'!V19</f>
        <v>4.3</v>
      </c>
      <c r="I20" s="168">
        <f>'Hazard &amp; Exposure'!W19</f>
        <v>6.1</v>
      </c>
      <c r="J20" s="167">
        <f>'Hazard &amp; Exposure'!AC19</f>
        <v>10</v>
      </c>
      <c r="K20" s="227">
        <f>'Hazard &amp; Exposure'!AA19</f>
        <v>5</v>
      </c>
      <c r="L20" s="166">
        <f>'Hazard &amp; Exposure'!Z19</f>
        <v>10</v>
      </c>
      <c r="M20" s="168">
        <f>'Hazard &amp; Exposure'!AD19</f>
        <v>10</v>
      </c>
      <c r="N20" s="168">
        <f t="shared" si="0"/>
        <v>8.8000000000000007</v>
      </c>
      <c r="O20" s="169">
        <f>Vulnerability!F19</f>
        <v>8.1</v>
      </c>
      <c r="P20" s="163">
        <f>Vulnerability!I19</f>
        <v>5.9</v>
      </c>
      <c r="Q20" s="170">
        <f>Vulnerability!P19</f>
        <v>1.9</v>
      </c>
      <c r="R20" s="168">
        <f>Vulnerability!Q19</f>
        <v>6</v>
      </c>
      <c r="S20" s="169">
        <f>Vulnerability!V19</f>
        <v>9.6</v>
      </c>
      <c r="T20" s="162">
        <f>Vulnerability!AD19</f>
        <v>4.3</v>
      </c>
      <c r="U20" s="162">
        <f>Vulnerability!AG19</f>
        <v>4.4000000000000004</v>
      </c>
      <c r="V20" s="162">
        <f>Vulnerability!AJ19</f>
        <v>3.5</v>
      </c>
      <c r="W20" s="162">
        <f>Vulnerability!AM19</f>
        <v>2.2999999999999998</v>
      </c>
      <c r="X20" s="162">
        <f>Vulnerability!AP19</f>
        <v>9.6</v>
      </c>
      <c r="Y20" s="170">
        <f>Vulnerability!AQ19</f>
        <v>5.7</v>
      </c>
      <c r="Z20" s="168">
        <f>Vulnerability!AR19</f>
        <v>8.3000000000000007</v>
      </c>
      <c r="AA20" s="168">
        <f t="shared" si="1"/>
        <v>7.3</v>
      </c>
      <c r="AB20" s="171">
        <f>'Lack of Coping Capacity'!G19</f>
        <v>5.4</v>
      </c>
      <c r="AC20" s="172">
        <f>'Lack of Coping Capacity'!J19</f>
        <v>7.1</v>
      </c>
      <c r="AD20" s="168">
        <f>'Lack of Coping Capacity'!K19</f>
        <v>6.3</v>
      </c>
      <c r="AE20" s="171">
        <f>'Lack of Coping Capacity'!P19</f>
        <v>4.7</v>
      </c>
      <c r="AF20" s="164">
        <f>'Lack of Coping Capacity'!S19</f>
        <v>7.4</v>
      </c>
      <c r="AG20" s="172">
        <f>'Lack of Coping Capacity'!X19</f>
        <v>8.1999999999999993</v>
      </c>
      <c r="AH20" s="168">
        <f>'Lack of Coping Capacity'!Y19</f>
        <v>6.8</v>
      </c>
      <c r="AI20" s="168">
        <f t="shared" si="2"/>
        <v>6.6</v>
      </c>
      <c r="AJ20" s="173">
        <f t="shared" si="3"/>
        <v>7.5</v>
      </c>
      <c r="AK20" s="8" t="str">
        <f t="shared" si="4"/>
        <v>VERY HIGH</v>
      </c>
      <c r="AL20" s="8" t="str">
        <f t="shared" si="5"/>
        <v>VERY HIGH</v>
      </c>
      <c r="AM20" s="8" t="str">
        <f t="shared" si="6"/>
        <v>VERY HIGH</v>
      </c>
      <c r="AN20" s="8" t="str">
        <f t="shared" si="7"/>
        <v>LOW</v>
      </c>
    </row>
    <row r="21" spans="1:40" ht="16.5" customHeight="1">
      <c r="A21" s="132" t="s">
        <v>92</v>
      </c>
      <c r="B21" s="108" t="s">
        <v>100</v>
      </c>
      <c r="C21" s="108" t="s">
        <v>94</v>
      </c>
      <c r="D21" s="90" t="s">
        <v>101</v>
      </c>
      <c r="E21" s="161">
        <f>'Hazard &amp; Exposure'!S20</f>
        <v>1.1000000000000001</v>
      </c>
      <c r="F21" s="161">
        <f>'Hazard &amp; Exposure'!T20</f>
        <v>8.4</v>
      </c>
      <c r="G21" s="161">
        <f>'Hazard &amp; Exposure'!U20</f>
        <v>0.7</v>
      </c>
      <c r="H21" s="166">
        <f>'Hazard &amp; Exposure'!V20</f>
        <v>3.5</v>
      </c>
      <c r="I21" s="168">
        <f>'Hazard &amp; Exposure'!W20</f>
        <v>4.3</v>
      </c>
      <c r="J21" s="167">
        <f>'Hazard &amp; Exposure'!AC20</f>
        <v>4</v>
      </c>
      <c r="K21" s="227">
        <f>'Hazard &amp; Exposure'!AA20</f>
        <v>0</v>
      </c>
      <c r="L21" s="166">
        <f>'Hazard &amp; Exposure'!Z20</f>
        <v>10</v>
      </c>
      <c r="M21" s="168">
        <f>'Hazard &amp; Exposure'!AD20</f>
        <v>4.7</v>
      </c>
      <c r="N21" s="168">
        <f t="shared" si="0"/>
        <v>4.5</v>
      </c>
      <c r="O21" s="169">
        <f>Vulnerability!F20</f>
        <v>2.1</v>
      </c>
      <c r="P21" s="163">
        <f>Vulnerability!I20</f>
        <v>5.9</v>
      </c>
      <c r="Q21" s="170">
        <f>Vulnerability!P20</f>
        <v>1.9</v>
      </c>
      <c r="R21" s="168">
        <f>Vulnerability!Q20</f>
        <v>3</v>
      </c>
      <c r="S21" s="169">
        <f>Vulnerability!V20</f>
        <v>6.5</v>
      </c>
      <c r="T21" s="162">
        <f>Vulnerability!AD20</f>
        <v>5.2</v>
      </c>
      <c r="U21" s="162">
        <f>Vulnerability!AG20</f>
        <v>2</v>
      </c>
      <c r="V21" s="162">
        <f>Vulnerability!AJ20</f>
        <v>1.8</v>
      </c>
      <c r="W21" s="162">
        <f>Vulnerability!AM20</f>
        <v>2.8</v>
      </c>
      <c r="X21" s="162">
        <f>Vulnerability!AP20</f>
        <v>1.3</v>
      </c>
      <c r="Y21" s="170">
        <f>Vulnerability!AQ20</f>
        <v>2.7</v>
      </c>
      <c r="Z21" s="168">
        <f>Vulnerability!AR20</f>
        <v>4.9000000000000004</v>
      </c>
      <c r="AA21" s="168">
        <f t="shared" si="1"/>
        <v>4</v>
      </c>
      <c r="AB21" s="171">
        <f>'Lack of Coping Capacity'!G20</f>
        <v>5.4</v>
      </c>
      <c r="AC21" s="172">
        <f>'Lack of Coping Capacity'!J20</f>
        <v>7.1</v>
      </c>
      <c r="AD21" s="168">
        <f>'Lack of Coping Capacity'!K20</f>
        <v>6.3</v>
      </c>
      <c r="AE21" s="171">
        <f>'Lack of Coping Capacity'!P20</f>
        <v>4</v>
      </c>
      <c r="AF21" s="164">
        <f>'Lack of Coping Capacity'!S20</f>
        <v>3.5</v>
      </c>
      <c r="AG21" s="172">
        <f>'Lack of Coping Capacity'!X20</f>
        <v>6.4</v>
      </c>
      <c r="AH21" s="168">
        <f>'Lack of Coping Capacity'!Y20</f>
        <v>4.5999999999999996</v>
      </c>
      <c r="AI21" s="168">
        <f t="shared" si="2"/>
        <v>5.5</v>
      </c>
      <c r="AJ21" s="173">
        <f t="shared" si="3"/>
        <v>4.5999999999999996</v>
      </c>
      <c r="AK21" s="8" t="str">
        <f t="shared" si="4"/>
        <v>LOW</v>
      </c>
      <c r="AL21" s="8" t="str">
        <f t="shared" si="5"/>
        <v>LOW</v>
      </c>
      <c r="AM21" s="8" t="str">
        <f t="shared" si="6"/>
        <v>LOW</v>
      </c>
      <c r="AN21" s="8" t="str">
        <f t="shared" si="7"/>
        <v>VERY LOW</v>
      </c>
    </row>
    <row r="22" spans="1:40" ht="16.5" customHeight="1">
      <c r="A22" s="132" t="s">
        <v>92</v>
      </c>
      <c r="B22" s="108" t="s">
        <v>84</v>
      </c>
      <c r="C22" s="108" t="s">
        <v>94</v>
      </c>
      <c r="D22" s="90" t="s">
        <v>102</v>
      </c>
      <c r="E22" s="161">
        <f>'Hazard &amp; Exposure'!S21</f>
        <v>1.4</v>
      </c>
      <c r="F22" s="161">
        <f>'Hazard &amp; Exposure'!T21</f>
        <v>5.6</v>
      </c>
      <c r="G22" s="161">
        <f>'Hazard &amp; Exposure'!U21</f>
        <v>6.8</v>
      </c>
      <c r="H22" s="166">
        <f>'Hazard &amp; Exposure'!V21</f>
        <v>5.0999999999999996</v>
      </c>
      <c r="I22" s="168">
        <f>'Hazard &amp; Exposure'!W21</f>
        <v>5</v>
      </c>
      <c r="J22" s="167">
        <f>'Hazard &amp; Exposure'!AC21</f>
        <v>5</v>
      </c>
      <c r="K22" s="227">
        <f>'Hazard &amp; Exposure'!AA21</f>
        <v>0</v>
      </c>
      <c r="L22" s="166">
        <f>'Hazard &amp; Exposure'!Z21</f>
        <v>7.4</v>
      </c>
      <c r="M22" s="168">
        <f>'Hazard &amp; Exposure'!AD21</f>
        <v>4.0999999999999996</v>
      </c>
      <c r="N22" s="168">
        <f t="shared" si="0"/>
        <v>4.5999999999999996</v>
      </c>
      <c r="O22" s="169">
        <f>Vulnerability!F21</f>
        <v>7.9</v>
      </c>
      <c r="P22" s="163">
        <f>Vulnerability!I21</f>
        <v>5.9</v>
      </c>
      <c r="Q22" s="170">
        <f>Vulnerability!P21</f>
        <v>1.9</v>
      </c>
      <c r="R22" s="168">
        <f>Vulnerability!Q21</f>
        <v>5.9</v>
      </c>
      <c r="S22" s="169">
        <f>Vulnerability!V21</f>
        <v>6</v>
      </c>
      <c r="T22" s="162">
        <f>Vulnerability!AD21</f>
        <v>4.0999999999999996</v>
      </c>
      <c r="U22" s="162">
        <f>Vulnerability!AG21</f>
        <v>4.5</v>
      </c>
      <c r="V22" s="162">
        <f>Vulnerability!AJ21</f>
        <v>2.2000000000000002</v>
      </c>
      <c r="W22" s="162">
        <f>Vulnerability!AM21</f>
        <v>6.3</v>
      </c>
      <c r="X22" s="162">
        <f>Vulnerability!AP21</f>
        <v>8.8000000000000007</v>
      </c>
      <c r="Y22" s="170">
        <f>Vulnerability!AQ21</f>
        <v>5.7</v>
      </c>
      <c r="Z22" s="168">
        <f>Vulnerability!AR21</f>
        <v>5.9</v>
      </c>
      <c r="AA22" s="168">
        <f t="shared" si="1"/>
        <v>5.9</v>
      </c>
      <c r="AB22" s="171">
        <f>'Lack of Coping Capacity'!G21</f>
        <v>5.4</v>
      </c>
      <c r="AC22" s="172">
        <f>'Lack of Coping Capacity'!J21</f>
        <v>7.1</v>
      </c>
      <c r="AD22" s="168">
        <f>'Lack of Coping Capacity'!K21</f>
        <v>6.3</v>
      </c>
      <c r="AE22" s="171">
        <f>'Lack of Coping Capacity'!P21</f>
        <v>4.7</v>
      </c>
      <c r="AF22" s="164">
        <f>'Lack of Coping Capacity'!S21</f>
        <v>8.4</v>
      </c>
      <c r="AG22" s="172">
        <f>'Lack of Coping Capacity'!X21</f>
        <v>8.4</v>
      </c>
      <c r="AH22" s="168">
        <f>'Lack of Coping Capacity'!Y21</f>
        <v>7.2</v>
      </c>
      <c r="AI22" s="168">
        <f t="shared" si="2"/>
        <v>6.8</v>
      </c>
      <c r="AJ22" s="173">
        <f t="shared" si="3"/>
        <v>5.7</v>
      </c>
      <c r="AK22" s="8" t="str">
        <f t="shared" si="4"/>
        <v>MEDIUM</v>
      </c>
      <c r="AL22" s="8" t="str">
        <f t="shared" si="5"/>
        <v>MEDIUM</v>
      </c>
      <c r="AM22" s="8" t="str">
        <f t="shared" si="6"/>
        <v>HIGH</v>
      </c>
      <c r="AN22" s="8" t="str">
        <f t="shared" si="7"/>
        <v>MEDIUM</v>
      </c>
    </row>
    <row r="23" spans="1:40" ht="16.5" customHeight="1">
      <c r="A23" s="132" t="s">
        <v>92</v>
      </c>
      <c r="B23" s="108" t="s">
        <v>103</v>
      </c>
      <c r="C23" s="108" t="s">
        <v>94</v>
      </c>
      <c r="D23" s="90" t="s">
        <v>104</v>
      </c>
      <c r="E23" s="161">
        <f>'Hazard &amp; Exposure'!S22</f>
        <v>3.9</v>
      </c>
      <c r="F23" s="161">
        <f>'Hazard &amp; Exposure'!T22</f>
        <v>0.8</v>
      </c>
      <c r="G23" s="161">
        <f>'Hazard &amp; Exposure'!U22</f>
        <v>7.7</v>
      </c>
      <c r="H23" s="166">
        <f>'Hazard &amp; Exposure'!V22</f>
        <v>2.4</v>
      </c>
      <c r="I23" s="168">
        <f>'Hazard &amp; Exposure'!W22</f>
        <v>4.3</v>
      </c>
      <c r="J23" s="167">
        <f>'Hazard &amp; Exposure'!AC22</f>
        <v>10</v>
      </c>
      <c r="K23" s="227">
        <f>'Hazard &amp; Exposure'!AA22</f>
        <v>10</v>
      </c>
      <c r="L23" s="166">
        <f>'Hazard &amp; Exposure'!Z22</f>
        <v>10</v>
      </c>
      <c r="M23" s="168">
        <f>'Hazard &amp; Exposure'!AD22</f>
        <v>10</v>
      </c>
      <c r="N23" s="168">
        <f t="shared" si="0"/>
        <v>8.4</v>
      </c>
      <c r="O23" s="169">
        <f>Vulnerability!F22</f>
        <v>5</v>
      </c>
      <c r="P23" s="163">
        <f>Vulnerability!I22</f>
        <v>5.9</v>
      </c>
      <c r="Q23" s="170">
        <f>Vulnerability!P22</f>
        <v>1.9</v>
      </c>
      <c r="R23" s="168">
        <f>Vulnerability!Q22</f>
        <v>4.5</v>
      </c>
      <c r="S23" s="169">
        <f>Vulnerability!V22</f>
        <v>8.5</v>
      </c>
      <c r="T23" s="162">
        <f>Vulnerability!AD22</f>
        <v>6</v>
      </c>
      <c r="U23" s="162">
        <f>Vulnerability!AG22</f>
        <v>2.2000000000000002</v>
      </c>
      <c r="V23" s="162">
        <f>Vulnerability!AJ22</f>
        <v>0</v>
      </c>
      <c r="W23" s="162">
        <f>Vulnerability!AM22</f>
        <v>8.3000000000000007</v>
      </c>
      <c r="X23" s="162">
        <f>Vulnerability!AP22</f>
        <v>7.5</v>
      </c>
      <c r="Y23" s="170">
        <f>Vulnerability!AQ22</f>
        <v>5.6</v>
      </c>
      <c r="Z23" s="168">
        <f>Vulnerability!AR22</f>
        <v>7.3</v>
      </c>
      <c r="AA23" s="168">
        <f t="shared" si="1"/>
        <v>6.1</v>
      </c>
      <c r="AB23" s="171">
        <f>'Lack of Coping Capacity'!G22</f>
        <v>5.4</v>
      </c>
      <c r="AC23" s="172">
        <f>'Lack of Coping Capacity'!J22</f>
        <v>7.1</v>
      </c>
      <c r="AD23" s="168">
        <f>'Lack of Coping Capacity'!K22</f>
        <v>6.3</v>
      </c>
      <c r="AE23" s="171">
        <f>'Lack of Coping Capacity'!P22</f>
        <v>4.7</v>
      </c>
      <c r="AF23" s="164">
        <f>'Lack of Coping Capacity'!S22</f>
        <v>6.3</v>
      </c>
      <c r="AG23" s="172">
        <f>'Lack of Coping Capacity'!X22</f>
        <v>5.9</v>
      </c>
      <c r="AH23" s="168">
        <f>'Lack of Coping Capacity'!Y22</f>
        <v>5.6</v>
      </c>
      <c r="AI23" s="168">
        <f t="shared" si="2"/>
        <v>6</v>
      </c>
      <c r="AJ23" s="173">
        <f t="shared" si="3"/>
        <v>6.7</v>
      </c>
      <c r="AK23" s="8" t="str">
        <f t="shared" si="4"/>
        <v>HIGH</v>
      </c>
      <c r="AL23" s="8" t="str">
        <f t="shared" si="5"/>
        <v>VERY HIGH</v>
      </c>
      <c r="AM23" s="8" t="str">
        <f t="shared" si="6"/>
        <v>HIGH</v>
      </c>
      <c r="AN23" s="8" t="str">
        <f t="shared" si="7"/>
        <v>VERY LOW</v>
      </c>
    </row>
    <row r="24" spans="1:40" ht="16.5" customHeight="1">
      <c r="A24" s="132" t="s">
        <v>92</v>
      </c>
      <c r="B24" s="108" t="s">
        <v>105</v>
      </c>
      <c r="C24" s="108" t="s">
        <v>94</v>
      </c>
      <c r="D24" s="90" t="s">
        <v>106</v>
      </c>
      <c r="E24" s="161">
        <f>'Hazard &amp; Exposure'!S23</f>
        <v>0.2</v>
      </c>
      <c r="F24" s="161">
        <f>'Hazard &amp; Exposure'!T23</f>
        <v>0.1</v>
      </c>
      <c r="G24" s="161">
        <f>'Hazard &amp; Exposure'!U23</f>
        <v>7.8</v>
      </c>
      <c r="H24" s="166">
        <f>'Hazard &amp; Exposure'!V23</f>
        <v>2.5</v>
      </c>
      <c r="I24" s="168">
        <f>'Hazard &amp; Exposure'!W23</f>
        <v>3.5</v>
      </c>
      <c r="J24" s="167">
        <f>'Hazard &amp; Exposure'!AC23</f>
        <v>5</v>
      </c>
      <c r="K24" s="227">
        <f>'Hazard &amp; Exposure'!AA23</f>
        <v>5</v>
      </c>
      <c r="L24" s="166">
        <f>'Hazard &amp; Exposure'!Z23</f>
        <v>10</v>
      </c>
      <c r="M24" s="168">
        <f>'Hazard &amp; Exposure'!AD23</f>
        <v>6.7</v>
      </c>
      <c r="N24" s="168">
        <f t="shared" si="0"/>
        <v>5.3</v>
      </c>
      <c r="O24" s="169">
        <f>Vulnerability!F23</f>
        <v>3.3</v>
      </c>
      <c r="P24" s="163">
        <f>Vulnerability!I23</f>
        <v>5.9</v>
      </c>
      <c r="Q24" s="170">
        <f>Vulnerability!P23</f>
        <v>1.9</v>
      </c>
      <c r="R24" s="168">
        <f>Vulnerability!Q23</f>
        <v>3.6</v>
      </c>
      <c r="S24" s="169">
        <f>Vulnerability!V23</f>
        <v>7.4</v>
      </c>
      <c r="T24" s="162">
        <f>Vulnerability!AD23</f>
        <v>4.0999999999999996</v>
      </c>
      <c r="U24" s="162">
        <f>Vulnerability!AG23</f>
        <v>2.6</v>
      </c>
      <c r="V24" s="162">
        <f>Vulnerability!AJ23</f>
        <v>0.1</v>
      </c>
      <c r="W24" s="162">
        <f>Vulnerability!AM23</f>
        <v>5.5</v>
      </c>
      <c r="X24" s="162">
        <f>Vulnerability!AP23</f>
        <v>1.6</v>
      </c>
      <c r="Y24" s="170">
        <f>Vulnerability!AQ23</f>
        <v>3</v>
      </c>
      <c r="Z24" s="168">
        <f>Vulnerability!AR23</f>
        <v>5.6</v>
      </c>
      <c r="AA24" s="168">
        <f t="shared" si="1"/>
        <v>4.7</v>
      </c>
      <c r="AB24" s="171">
        <f>'Lack of Coping Capacity'!G23</f>
        <v>5.4</v>
      </c>
      <c r="AC24" s="172">
        <f>'Lack of Coping Capacity'!J23</f>
        <v>7.1</v>
      </c>
      <c r="AD24" s="168">
        <f>'Lack of Coping Capacity'!K23</f>
        <v>6.3</v>
      </c>
      <c r="AE24" s="171">
        <f>'Lack of Coping Capacity'!P23</f>
        <v>4.7</v>
      </c>
      <c r="AF24" s="164">
        <f>'Lack of Coping Capacity'!S23</f>
        <v>6</v>
      </c>
      <c r="AG24" s="172">
        <f>'Lack of Coping Capacity'!X23</f>
        <v>7.3</v>
      </c>
      <c r="AH24" s="168">
        <f>'Lack of Coping Capacity'!Y23</f>
        <v>6</v>
      </c>
      <c r="AI24" s="168">
        <f t="shared" si="2"/>
        <v>6.2</v>
      </c>
      <c r="AJ24" s="173">
        <f t="shared" si="3"/>
        <v>5.4</v>
      </c>
      <c r="AK24" s="8" t="str">
        <f t="shared" si="4"/>
        <v>MEDIUM</v>
      </c>
      <c r="AL24" s="8" t="str">
        <f t="shared" si="5"/>
        <v>MEDIUM</v>
      </c>
      <c r="AM24" s="8" t="str">
        <f t="shared" si="6"/>
        <v>LOW</v>
      </c>
      <c r="AN24" s="8" t="str">
        <f t="shared" si="7"/>
        <v>LOW</v>
      </c>
    </row>
    <row r="25" spans="1:40" ht="16.5" customHeight="1">
      <c r="A25" s="132" t="s">
        <v>92</v>
      </c>
      <c r="B25" s="108" t="s">
        <v>107</v>
      </c>
      <c r="C25" s="108" t="s">
        <v>94</v>
      </c>
      <c r="D25" s="90" t="s">
        <v>108</v>
      </c>
      <c r="E25" s="161">
        <f>'Hazard &amp; Exposure'!S24</f>
        <v>0.4</v>
      </c>
      <c r="F25" s="161">
        <f>'Hazard &amp; Exposure'!T24</f>
        <v>1.4</v>
      </c>
      <c r="G25" s="161">
        <f>'Hazard &amp; Exposure'!U24</f>
        <v>6</v>
      </c>
      <c r="H25" s="166">
        <f>'Hazard &amp; Exposure'!V24</f>
        <v>3.3</v>
      </c>
      <c r="I25" s="168">
        <f>'Hazard &amp; Exposure'!W24</f>
        <v>3.1</v>
      </c>
      <c r="J25" s="167">
        <f>'Hazard &amp; Exposure'!AC24</f>
        <v>0</v>
      </c>
      <c r="K25" s="227">
        <f>'Hazard &amp; Exposure'!AA24</f>
        <v>0</v>
      </c>
      <c r="L25" s="166">
        <f>'Hazard &amp; Exposure'!Z24</f>
        <v>7.4</v>
      </c>
      <c r="M25" s="168">
        <f>'Hazard &amp; Exposure'!AD24</f>
        <v>2.5</v>
      </c>
      <c r="N25" s="168">
        <f t="shared" si="0"/>
        <v>2.8</v>
      </c>
      <c r="O25" s="169">
        <f>Vulnerability!F24</f>
        <v>3.6</v>
      </c>
      <c r="P25" s="163">
        <f>Vulnerability!I24</f>
        <v>5.9</v>
      </c>
      <c r="Q25" s="170">
        <f>Vulnerability!P24</f>
        <v>1.9</v>
      </c>
      <c r="R25" s="168">
        <f>Vulnerability!Q24</f>
        <v>3.8</v>
      </c>
      <c r="S25" s="169">
        <f>Vulnerability!V24</f>
        <v>0.9</v>
      </c>
      <c r="T25" s="162">
        <f>Vulnerability!AD24</f>
        <v>7.2</v>
      </c>
      <c r="U25" s="162">
        <f>Vulnerability!AG24</f>
        <v>3.6</v>
      </c>
      <c r="V25" s="162">
        <f>Vulnerability!AJ24</f>
        <v>0.3</v>
      </c>
      <c r="W25" s="162">
        <f>Vulnerability!AM24</f>
        <v>10</v>
      </c>
      <c r="X25" s="162">
        <f>Vulnerability!AP24</f>
        <v>1.3</v>
      </c>
      <c r="Y25" s="170">
        <f>Vulnerability!AQ24</f>
        <v>6</v>
      </c>
      <c r="Z25" s="168">
        <f>Vulnerability!AR24</f>
        <v>3.9</v>
      </c>
      <c r="AA25" s="168">
        <f t="shared" si="1"/>
        <v>3.9</v>
      </c>
      <c r="AB25" s="171">
        <f>'Lack of Coping Capacity'!G24</f>
        <v>5.4</v>
      </c>
      <c r="AC25" s="172">
        <f>'Lack of Coping Capacity'!J24</f>
        <v>7.1</v>
      </c>
      <c r="AD25" s="168">
        <f>'Lack of Coping Capacity'!K24</f>
        <v>6.3</v>
      </c>
      <c r="AE25" s="171">
        <f>'Lack of Coping Capacity'!P24</f>
        <v>4.7</v>
      </c>
      <c r="AF25" s="164">
        <f>'Lack of Coping Capacity'!S24</f>
        <v>6.6</v>
      </c>
      <c r="AG25" s="172">
        <f>'Lack of Coping Capacity'!X24</f>
        <v>7.2</v>
      </c>
      <c r="AH25" s="168">
        <f>'Lack of Coping Capacity'!Y24</f>
        <v>6.2</v>
      </c>
      <c r="AI25" s="168">
        <f t="shared" si="2"/>
        <v>6.3</v>
      </c>
      <c r="AJ25" s="173">
        <f t="shared" si="3"/>
        <v>4.0999999999999996</v>
      </c>
      <c r="AK25" s="8" t="str">
        <f t="shared" si="4"/>
        <v>LOW</v>
      </c>
      <c r="AL25" s="8" t="str">
        <f t="shared" si="5"/>
        <v>VERY LOW</v>
      </c>
      <c r="AM25" s="8" t="str">
        <f t="shared" si="6"/>
        <v>VERY LOW</v>
      </c>
      <c r="AN25" s="8" t="str">
        <f t="shared" si="7"/>
        <v>LOW</v>
      </c>
    </row>
    <row r="26" spans="1:40" ht="16.5" customHeight="1" thickBot="1">
      <c r="A26" s="133" t="s">
        <v>92</v>
      </c>
      <c r="B26" s="134" t="s">
        <v>90</v>
      </c>
      <c r="C26" s="134" t="s">
        <v>94</v>
      </c>
      <c r="D26" s="135" t="s">
        <v>109</v>
      </c>
      <c r="E26" s="161">
        <f>'Hazard &amp; Exposure'!S25</f>
        <v>3.3</v>
      </c>
      <c r="F26" s="161">
        <f>'Hazard &amp; Exposure'!T25</f>
        <v>3.4</v>
      </c>
      <c r="G26" s="161">
        <f>'Hazard &amp; Exposure'!U25</f>
        <v>8.5</v>
      </c>
      <c r="H26" s="166">
        <f>'Hazard &amp; Exposure'!V25</f>
        <v>3.6</v>
      </c>
      <c r="I26" s="168">
        <f>'Hazard &amp; Exposure'!W25</f>
        <v>5.2</v>
      </c>
      <c r="J26" s="167">
        <f>'Hazard &amp; Exposure'!AC25</f>
        <v>10</v>
      </c>
      <c r="K26" s="227">
        <f>'Hazard &amp; Exposure'!AA25</f>
        <v>8</v>
      </c>
      <c r="L26" s="166">
        <f>'Hazard &amp; Exposure'!Z25</f>
        <v>10</v>
      </c>
      <c r="M26" s="168">
        <f>'Hazard &amp; Exposure'!AD25</f>
        <v>10</v>
      </c>
      <c r="N26" s="168">
        <f t="shared" si="0"/>
        <v>8.5</v>
      </c>
      <c r="O26" s="169">
        <f>Vulnerability!F25</f>
        <v>2.2999999999999998</v>
      </c>
      <c r="P26" s="163">
        <f>Vulnerability!I25</f>
        <v>5.9</v>
      </c>
      <c r="Q26" s="170">
        <f>Vulnerability!P25</f>
        <v>1.9</v>
      </c>
      <c r="R26" s="168">
        <f>Vulnerability!Q25</f>
        <v>3.1</v>
      </c>
      <c r="S26" s="169">
        <f>Vulnerability!V25</f>
        <v>8.6999999999999993</v>
      </c>
      <c r="T26" s="162">
        <f>Vulnerability!AD25</f>
        <v>6.7</v>
      </c>
      <c r="U26" s="162">
        <f>Vulnerability!AG25</f>
        <v>2.6</v>
      </c>
      <c r="V26" s="162">
        <f>Vulnerability!AJ25</f>
        <v>0.1</v>
      </c>
      <c r="W26" s="162">
        <f>Vulnerability!AM25</f>
        <v>10</v>
      </c>
      <c r="X26" s="162">
        <f>Vulnerability!AP25</f>
        <v>10</v>
      </c>
      <c r="Y26" s="170">
        <f>Vulnerability!AQ25</f>
        <v>7.6</v>
      </c>
      <c r="Z26" s="168">
        <f>Vulnerability!AR25</f>
        <v>8.1999999999999993</v>
      </c>
      <c r="AA26" s="168">
        <f t="shared" si="1"/>
        <v>6.3</v>
      </c>
      <c r="AB26" s="171">
        <f>'Lack of Coping Capacity'!G25</f>
        <v>5.4</v>
      </c>
      <c r="AC26" s="172">
        <f>'Lack of Coping Capacity'!J25</f>
        <v>7.1</v>
      </c>
      <c r="AD26" s="168">
        <f>'Lack of Coping Capacity'!K25</f>
        <v>6.3</v>
      </c>
      <c r="AE26" s="171">
        <f>'Lack of Coping Capacity'!P25</f>
        <v>4.7</v>
      </c>
      <c r="AF26" s="164">
        <f>'Lack of Coping Capacity'!S25</f>
        <v>3</v>
      </c>
      <c r="AG26" s="172">
        <f>'Lack of Coping Capacity'!X25</f>
        <v>7.9</v>
      </c>
      <c r="AH26" s="168">
        <f>'Lack of Coping Capacity'!Y25</f>
        <v>5.2</v>
      </c>
      <c r="AI26" s="168">
        <f t="shared" si="2"/>
        <v>5.8</v>
      </c>
      <c r="AJ26" s="173">
        <f t="shared" si="3"/>
        <v>6.8</v>
      </c>
      <c r="AK26" s="8" t="str">
        <f t="shared" si="4"/>
        <v>VERY HIGH</v>
      </c>
      <c r="AL26" s="8" t="str">
        <f t="shared" si="5"/>
        <v>VERY HIGH</v>
      </c>
      <c r="AM26" s="8" t="str">
        <f t="shared" si="6"/>
        <v>HIGH</v>
      </c>
      <c r="AN26" s="8" t="str">
        <f t="shared" si="7"/>
        <v>VERY LOW</v>
      </c>
    </row>
    <row r="27" spans="1:40" ht="16.5" customHeight="1">
      <c r="A27" s="129" t="s">
        <v>110</v>
      </c>
      <c r="B27" s="108" t="s">
        <v>111</v>
      </c>
      <c r="C27" s="108" t="s">
        <v>112</v>
      </c>
      <c r="D27" s="90" t="s">
        <v>113</v>
      </c>
      <c r="E27" s="161">
        <f>'Hazard &amp; Exposure'!S115</f>
        <v>4.5999999999999996</v>
      </c>
      <c r="F27" s="161">
        <f>'Hazard &amp; Exposure'!T115</f>
        <v>1.4</v>
      </c>
      <c r="G27" s="161">
        <f>'Hazard &amp; Exposure'!U115</f>
        <v>0</v>
      </c>
      <c r="H27" s="166">
        <f>'Hazard &amp; Exposure'!V115</f>
        <v>5.9</v>
      </c>
      <c r="I27" s="168">
        <f>'Hazard &amp; Exposure'!W115</f>
        <v>3.3</v>
      </c>
      <c r="J27" s="167">
        <f>'Hazard &amp; Exposure'!AC115</f>
        <v>0</v>
      </c>
      <c r="K27" s="227">
        <f>'Hazard &amp; Exposure'!AA26</f>
        <v>0</v>
      </c>
      <c r="L27" s="166">
        <f>'Hazard &amp; Exposure'!Z115</f>
        <v>7</v>
      </c>
      <c r="M27" s="168">
        <f>'Hazard &amp; Exposure'!AD115</f>
        <v>2.2999999999999998</v>
      </c>
      <c r="N27" s="168">
        <f t="shared" si="0"/>
        <v>2.8</v>
      </c>
      <c r="O27" s="169">
        <f>Vulnerability!F115</f>
        <v>10</v>
      </c>
      <c r="P27" s="163">
        <f>Vulnerability!I115</f>
        <v>6</v>
      </c>
      <c r="Q27" s="170">
        <f>Vulnerability!P115</f>
        <v>2.1</v>
      </c>
      <c r="R27" s="168">
        <f>Vulnerability!Q115</f>
        <v>7</v>
      </c>
      <c r="S27" s="169">
        <f>Vulnerability!V115</f>
        <v>0</v>
      </c>
      <c r="T27" s="162">
        <f>Vulnerability!AD115</f>
        <v>4</v>
      </c>
      <c r="U27" s="162">
        <f>Vulnerability!AG115</f>
        <v>3.5</v>
      </c>
      <c r="V27" s="162">
        <f>Vulnerability!AJ115</f>
        <v>7.9</v>
      </c>
      <c r="W27" s="162">
        <f>Vulnerability!AM115</f>
        <v>10</v>
      </c>
      <c r="X27" s="162">
        <f>Vulnerability!AP115</f>
        <v>10</v>
      </c>
      <c r="Y27" s="170">
        <f>Vulnerability!AQ115</f>
        <v>8.1999999999999993</v>
      </c>
      <c r="Z27" s="168">
        <f>Vulnerability!AR115</f>
        <v>5.4</v>
      </c>
      <c r="AA27" s="168">
        <f t="shared" si="1"/>
        <v>6.3</v>
      </c>
      <c r="AB27" s="171">
        <f>'Lack of Coping Capacity'!G115</f>
        <v>9.1999999999999993</v>
      </c>
      <c r="AC27" s="172">
        <f>'Lack of Coping Capacity'!J115</f>
        <v>8</v>
      </c>
      <c r="AD27" s="168">
        <f>'Lack of Coping Capacity'!K115</f>
        <v>8.6</v>
      </c>
      <c r="AE27" s="171">
        <f>'Lack of Coping Capacity'!P115</f>
        <v>8.6</v>
      </c>
      <c r="AF27" s="164">
        <f>'Lack of Coping Capacity'!S115</f>
        <v>6.6</v>
      </c>
      <c r="AG27" s="172">
        <f>'Lack of Coping Capacity'!X115</f>
        <v>8.1999999999999993</v>
      </c>
      <c r="AH27" s="168">
        <f>'Lack of Coping Capacity'!Y115</f>
        <v>7.8</v>
      </c>
      <c r="AI27" s="168">
        <f t="shared" si="2"/>
        <v>8.1999999999999993</v>
      </c>
      <c r="AJ27" s="173">
        <f t="shared" si="3"/>
        <v>5.2</v>
      </c>
      <c r="AK27" s="8" t="str">
        <f t="shared" si="4"/>
        <v>MEDIUM</v>
      </c>
      <c r="AL27" s="8" t="str">
        <f t="shared" si="5"/>
        <v>VERY LOW</v>
      </c>
      <c r="AM27" s="8" t="str">
        <f t="shared" si="6"/>
        <v>HIGH</v>
      </c>
      <c r="AN27" s="8" t="str">
        <f t="shared" si="7"/>
        <v>VERY HIGH</v>
      </c>
    </row>
    <row r="28" spans="1:40" ht="16.5" customHeight="1">
      <c r="A28" s="132" t="s">
        <v>110</v>
      </c>
      <c r="B28" s="108" t="s">
        <v>114</v>
      </c>
      <c r="C28" s="108" t="s">
        <v>112</v>
      </c>
      <c r="D28" s="90" t="s">
        <v>115</v>
      </c>
      <c r="E28" s="161">
        <f>'Hazard &amp; Exposure'!S116</f>
        <v>3.3</v>
      </c>
      <c r="F28" s="161">
        <f>'Hazard &amp; Exposure'!T116</f>
        <v>9.4</v>
      </c>
      <c r="G28" s="161">
        <f>'Hazard &amp; Exposure'!U116</f>
        <v>0.1</v>
      </c>
      <c r="H28" s="166">
        <f>'Hazard &amp; Exposure'!V116</f>
        <v>6.8</v>
      </c>
      <c r="I28" s="168">
        <f>'Hazard &amp; Exposure'!W116</f>
        <v>6.1</v>
      </c>
      <c r="J28" s="167">
        <f>'Hazard &amp; Exposure'!AC116</f>
        <v>0</v>
      </c>
      <c r="K28" s="227">
        <f>'Hazard &amp; Exposure'!AA27</f>
        <v>0</v>
      </c>
      <c r="L28" s="166">
        <f>'Hazard &amp; Exposure'!Z116</f>
        <v>7</v>
      </c>
      <c r="M28" s="168">
        <f>'Hazard &amp; Exposure'!AD116</f>
        <v>2.2999999999999998</v>
      </c>
      <c r="N28" s="168">
        <f t="shared" si="0"/>
        <v>4.5</v>
      </c>
      <c r="O28" s="169">
        <f>Vulnerability!F116</f>
        <v>9.6999999999999993</v>
      </c>
      <c r="P28" s="163">
        <f>Vulnerability!I116</f>
        <v>6</v>
      </c>
      <c r="Q28" s="170">
        <f>Vulnerability!P116</f>
        <v>2.1</v>
      </c>
      <c r="R28" s="168">
        <f>Vulnerability!Q116</f>
        <v>6.9</v>
      </c>
      <c r="S28" s="169">
        <f>Vulnerability!V116</f>
        <v>8.9</v>
      </c>
      <c r="T28" s="162">
        <f>Vulnerability!AD116</f>
        <v>3.9</v>
      </c>
      <c r="U28" s="162">
        <f>Vulnerability!AG116</f>
        <v>5.8</v>
      </c>
      <c r="V28" s="162">
        <f>Vulnerability!AJ116</f>
        <v>8.8000000000000007</v>
      </c>
      <c r="W28" s="162">
        <f>Vulnerability!AM116</f>
        <v>10</v>
      </c>
      <c r="X28" s="162">
        <f>Vulnerability!AP116</f>
        <v>10</v>
      </c>
      <c r="Y28" s="170">
        <f>Vulnerability!AQ116</f>
        <v>8.6</v>
      </c>
      <c r="Z28" s="168">
        <f>Vulnerability!AR116</f>
        <v>8.8000000000000007</v>
      </c>
      <c r="AA28" s="168">
        <f t="shared" si="1"/>
        <v>8</v>
      </c>
      <c r="AB28" s="171">
        <f>'Lack of Coping Capacity'!G116</f>
        <v>9.1999999999999993</v>
      </c>
      <c r="AC28" s="172">
        <f>'Lack of Coping Capacity'!J116</f>
        <v>8</v>
      </c>
      <c r="AD28" s="168">
        <f>'Lack of Coping Capacity'!K116</f>
        <v>8.6</v>
      </c>
      <c r="AE28" s="171">
        <f>'Lack of Coping Capacity'!P116</f>
        <v>8.6</v>
      </c>
      <c r="AF28" s="164">
        <f>'Lack of Coping Capacity'!S116</f>
        <v>10</v>
      </c>
      <c r="AG28" s="172">
        <f>'Lack of Coping Capacity'!X116</f>
        <v>8.1999999999999993</v>
      </c>
      <c r="AH28" s="168">
        <f>'Lack of Coping Capacity'!Y116</f>
        <v>8.9</v>
      </c>
      <c r="AI28" s="168">
        <f t="shared" si="2"/>
        <v>8.8000000000000007</v>
      </c>
      <c r="AJ28" s="173">
        <f t="shared" si="3"/>
        <v>6.8</v>
      </c>
      <c r="AK28" s="8" t="str">
        <f t="shared" si="4"/>
        <v>VERY HIGH</v>
      </c>
      <c r="AL28" s="8" t="str">
        <f t="shared" si="5"/>
        <v>LOW</v>
      </c>
      <c r="AM28" s="8" t="str">
        <f t="shared" si="6"/>
        <v>VERY HIGH</v>
      </c>
      <c r="AN28" s="8" t="str">
        <f t="shared" si="7"/>
        <v>VERY HIGH</v>
      </c>
    </row>
    <row r="29" spans="1:40" ht="16.5" customHeight="1">
      <c r="A29" s="132" t="s">
        <v>110</v>
      </c>
      <c r="B29" s="108" t="s">
        <v>116</v>
      </c>
      <c r="C29" s="108" t="s">
        <v>112</v>
      </c>
      <c r="D29" s="90" t="s">
        <v>117</v>
      </c>
      <c r="E29" s="161">
        <f>'Hazard &amp; Exposure'!S117</f>
        <v>3.4</v>
      </c>
      <c r="F29" s="161">
        <f>'Hazard &amp; Exposure'!T117</f>
        <v>3</v>
      </c>
      <c r="G29" s="161">
        <f>'Hazard &amp; Exposure'!U117</f>
        <v>0</v>
      </c>
      <c r="H29" s="166">
        <f>'Hazard &amp; Exposure'!V117</f>
        <v>4.5999999999999996</v>
      </c>
      <c r="I29" s="168">
        <f>'Hazard &amp; Exposure'!W117</f>
        <v>2.9</v>
      </c>
      <c r="J29" s="167">
        <f>'Hazard &amp; Exposure'!AC117</f>
        <v>4</v>
      </c>
      <c r="K29" s="227">
        <f>'Hazard &amp; Exposure'!AA28</f>
        <v>5</v>
      </c>
      <c r="L29" s="166">
        <f>'Hazard &amp; Exposure'!Z117</f>
        <v>7</v>
      </c>
      <c r="M29" s="168">
        <f>'Hazard &amp; Exposure'!AD117</f>
        <v>3.7</v>
      </c>
      <c r="N29" s="168">
        <f t="shared" si="0"/>
        <v>3.3</v>
      </c>
      <c r="O29" s="169">
        <f>Vulnerability!F117</f>
        <v>10</v>
      </c>
      <c r="P29" s="163">
        <f>Vulnerability!I117</f>
        <v>6</v>
      </c>
      <c r="Q29" s="170">
        <f>Vulnerability!P117</f>
        <v>2.1</v>
      </c>
      <c r="R29" s="168">
        <f>Vulnerability!Q117</f>
        <v>7</v>
      </c>
      <c r="S29" s="169">
        <f>Vulnerability!V117</f>
        <v>0</v>
      </c>
      <c r="T29" s="162">
        <f>Vulnerability!AD117</f>
        <v>4</v>
      </c>
      <c r="U29" s="162">
        <f>Vulnerability!AG117</f>
        <v>4.4000000000000004</v>
      </c>
      <c r="V29" s="162">
        <f>Vulnerability!AJ117</f>
        <v>7.4</v>
      </c>
      <c r="W29" s="162">
        <f>Vulnerability!AM117</f>
        <v>0</v>
      </c>
      <c r="X29" s="162">
        <f>Vulnerability!AP117</f>
        <v>10</v>
      </c>
      <c r="Y29" s="170">
        <f>Vulnerability!AQ117</f>
        <v>6.5</v>
      </c>
      <c r="Z29" s="168">
        <f>Vulnerability!AR117</f>
        <v>4</v>
      </c>
      <c r="AA29" s="168">
        <f t="shared" si="1"/>
        <v>5.7</v>
      </c>
      <c r="AB29" s="171">
        <f>'Lack of Coping Capacity'!G117</f>
        <v>9.1999999999999993</v>
      </c>
      <c r="AC29" s="172">
        <f>'Lack of Coping Capacity'!J117</f>
        <v>8</v>
      </c>
      <c r="AD29" s="168">
        <f>'Lack of Coping Capacity'!K117</f>
        <v>8.6</v>
      </c>
      <c r="AE29" s="171">
        <f>'Lack of Coping Capacity'!P117</f>
        <v>8.6</v>
      </c>
      <c r="AF29" s="164">
        <f>'Lack of Coping Capacity'!S117</f>
        <v>9.3000000000000007</v>
      </c>
      <c r="AG29" s="172">
        <f>'Lack of Coping Capacity'!X117</f>
        <v>8.1999999999999993</v>
      </c>
      <c r="AH29" s="168">
        <f>'Lack of Coping Capacity'!Y117</f>
        <v>8.6999999999999993</v>
      </c>
      <c r="AI29" s="168">
        <f t="shared" si="2"/>
        <v>8.6999999999999993</v>
      </c>
      <c r="AJ29" s="173">
        <f t="shared" si="3"/>
        <v>5.5</v>
      </c>
      <c r="AK29" s="8" t="str">
        <f t="shared" si="4"/>
        <v>MEDIUM</v>
      </c>
      <c r="AL29" s="8" t="str">
        <f t="shared" si="5"/>
        <v>LOW</v>
      </c>
      <c r="AM29" s="8" t="str">
        <f t="shared" si="6"/>
        <v>MEDIUM</v>
      </c>
      <c r="AN29" s="8" t="str">
        <f t="shared" si="7"/>
        <v>VERY HIGH</v>
      </c>
    </row>
    <row r="30" spans="1:40" ht="16.5" customHeight="1">
      <c r="A30" s="132" t="s">
        <v>110</v>
      </c>
      <c r="B30" s="108" t="s">
        <v>118</v>
      </c>
      <c r="C30" s="108" t="s">
        <v>112</v>
      </c>
      <c r="D30" s="90" t="s">
        <v>119</v>
      </c>
      <c r="E30" s="161">
        <f>'Hazard &amp; Exposure'!S118</f>
        <v>0.7</v>
      </c>
      <c r="F30" s="161">
        <f>'Hazard &amp; Exposure'!T118</f>
        <v>9.5</v>
      </c>
      <c r="G30" s="161">
        <f>'Hazard &amp; Exposure'!U118</f>
        <v>0.6</v>
      </c>
      <c r="H30" s="166">
        <f>'Hazard &amp; Exposure'!V118</f>
        <v>4.2</v>
      </c>
      <c r="I30" s="168">
        <f>'Hazard &amp; Exposure'!W118</f>
        <v>5.2</v>
      </c>
      <c r="J30" s="167">
        <f>'Hazard &amp; Exposure'!AC118</f>
        <v>0</v>
      </c>
      <c r="K30" s="227">
        <f>'Hazard &amp; Exposure'!AA29</f>
        <v>0</v>
      </c>
      <c r="L30" s="166">
        <f>'Hazard &amp; Exposure'!Z118</f>
        <v>7</v>
      </c>
      <c r="M30" s="168">
        <f>'Hazard &amp; Exposure'!AD118</f>
        <v>2.2999999999999998</v>
      </c>
      <c r="N30" s="168">
        <f t="shared" si="0"/>
        <v>3.9</v>
      </c>
      <c r="O30" s="169">
        <f>Vulnerability!F118</f>
        <v>10</v>
      </c>
      <c r="P30" s="163">
        <f>Vulnerability!I118</f>
        <v>6</v>
      </c>
      <c r="Q30" s="170">
        <f>Vulnerability!P118</f>
        <v>2.1</v>
      </c>
      <c r="R30" s="168">
        <f>Vulnerability!Q118</f>
        <v>7</v>
      </c>
      <c r="S30" s="169">
        <f>Vulnerability!V118</f>
        <v>4</v>
      </c>
      <c r="T30" s="162">
        <f>Vulnerability!AD118</f>
        <v>4.0999999999999996</v>
      </c>
      <c r="U30" s="162">
        <f>Vulnerability!AG118</f>
        <v>5.4</v>
      </c>
      <c r="V30" s="162">
        <f>Vulnerability!AJ118</f>
        <v>4.9000000000000004</v>
      </c>
      <c r="W30" s="162">
        <f>Vulnerability!AM118</f>
        <v>4.9000000000000004</v>
      </c>
      <c r="X30" s="162">
        <f>Vulnerability!AP118</f>
        <v>7.5</v>
      </c>
      <c r="Y30" s="170">
        <f>Vulnerability!AQ118</f>
        <v>5.5</v>
      </c>
      <c r="Z30" s="168">
        <f>Vulnerability!AR118</f>
        <v>4.8</v>
      </c>
      <c r="AA30" s="168">
        <f t="shared" si="1"/>
        <v>6</v>
      </c>
      <c r="AB30" s="171">
        <f>'Lack of Coping Capacity'!G118</f>
        <v>9.1999999999999993</v>
      </c>
      <c r="AC30" s="172">
        <f>'Lack of Coping Capacity'!J118</f>
        <v>8</v>
      </c>
      <c r="AD30" s="168">
        <f>'Lack of Coping Capacity'!K118</f>
        <v>8.6</v>
      </c>
      <c r="AE30" s="171">
        <f>'Lack of Coping Capacity'!P118</f>
        <v>8.6</v>
      </c>
      <c r="AF30" s="164">
        <f>'Lack of Coping Capacity'!S118</f>
        <v>6.5</v>
      </c>
      <c r="AG30" s="172">
        <f>'Lack of Coping Capacity'!X118</f>
        <v>8.1999999999999993</v>
      </c>
      <c r="AH30" s="168">
        <f>'Lack of Coping Capacity'!Y118</f>
        <v>7.8</v>
      </c>
      <c r="AI30" s="168">
        <f t="shared" si="2"/>
        <v>8.1999999999999993</v>
      </c>
      <c r="AJ30" s="173">
        <f t="shared" si="3"/>
        <v>5.8</v>
      </c>
      <c r="AK30" s="8" t="str">
        <f t="shared" si="4"/>
        <v>HIGH</v>
      </c>
      <c r="AL30" s="8" t="str">
        <f t="shared" si="5"/>
        <v>LOW</v>
      </c>
      <c r="AM30" s="8" t="str">
        <f t="shared" si="6"/>
        <v>HIGH</v>
      </c>
      <c r="AN30" s="8" t="str">
        <f t="shared" si="7"/>
        <v>VERY HIGH</v>
      </c>
    </row>
    <row r="31" spans="1:40" ht="16.5" customHeight="1">
      <c r="A31" s="132" t="s">
        <v>110</v>
      </c>
      <c r="B31" s="108" t="s">
        <v>120</v>
      </c>
      <c r="C31" s="108" t="s">
        <v>112</v>
      </c>
      <c r="D31" s="90" t="s">
        <v>121</v>
      </c>
      <c r="E31" s="161">
        <f>'Hazard &amp; Exposure'!S119</f>
        <v>2.8</v>
      </c>
      <c r="F31" s="161">
        <f>'Hazard &amp; Exposure'!T119</f>
        <v>1.8</v>
      </c>
      <c r="G31" s="161">
        <f>'Hazard &amp; Exposure'!U119</f>
        <v>0</v>
      </c>
      <c r="H31" s="166">
        <f>'Hazard &amp; Exposure'!V119</f>
        <v>3.9</v>
      </c>
      <c r="I31" s="168">
        <f>'Hazard &amp; Exposure'!W119</f>
        <v>2.2000000000000002</v>
      </c>
      <c r="J31" s="167">
        <f>'Hazard &amp; Exposure'!AC119</f>
        <v>0</v>
      </c>
      <c r="K31" s="227">
        <f>'Hazard &amp; Exposure'!AA30</f>
        <v>0</v>
      </c>
      <c r="L31" s="166">
        <f>'Hazard &amp; Exposure'!Z119</f>
        <v>7</v>
      </c>
      <c r="M31" s="168">
        <f>'Hazard &amp; Exposure'!AD119</f>
        <v>2.2999999999999998</v>
      </c>
      <c r="N31" s="168">
        <f t="shared" si="0"/>
        <v>2.2999999999999998</v>
      </c>
      <c r="O31" s="169">
        <f>Vulnerability!F119</f>
        <v>10</v>
      </c>
      <c r="P31" s="163">
        <f>Vulnerability!I119</f>
        <v>6</v>
      </c>
      <c r="Q31" s="170">
        <f>Vulnerability!P119</f>
        <v>2.1</v>
      </c>
      <c r="R31" s="168">
        <f>Vulnerability!Q119</f>
        <v>7</v>
      </c>
      <c r="S31" s="169">
        <f>Vulnerability!V119</f>
        <v>7.8</v>
      </c>
      <c r="T31" s="162">
        <f>Vulnerability!AD119</f>
        <v>3.8</v>
      </c>
      <c r="U31" s="162">
        <f>Vulnerability!AG119</f>
        <v>3</v>
      </c>
      <c r="V31" s="162">
        <f>Vulnerability!AJ119</f>
        <v>7.4</v>
      </c>
      <c r="W31" s="162">
        <f>Vulnerability!AM119</f>
        <v>10</v>
      </c>
      <c r="X31" s="162">
        <f>Vulnerability!AP119</f>
        <v>7.2</v>
      </c>
      <c r="Y31" s="170">
        <f>Vulnerability!AQ119</f>
        <v>7.2</v>
      </c>
      <c r="Z31" s="168">
        <f>Vulnerability!AR119</f>
        <v>7.5</v>
      </c>
      <c r="AA31" s="168">
        <f t="shared" si="1"/>
        <v>7.3</v>
      </c>
      <c r="AB31" s="171">
        <f>'Lack of Coping Capacity'!G119</f>
        <v>9.1999999999999993</v>
      </c>
      <c r="AC31" s="172">
        <f>'Lack of Coping Capacity'!J119</f>
        <v>8</v>
      </c>
      <c r="AD31" s="168">
        <f>'Lack of Coping Capacity'!K119</f>
        <v>8.6</v>
      </c>
      <c r="AE31" s="171">
        <f>'Lack of Coping Capacity'!P119</f>
        <v>8.6</v>
      </c>
      <c r="AF31" s="164">
        <f>'Lack of Coping Capacity'!S119</f>
        <v>10</v>
      </c>
      <c r="AG31" s="172">
        <f>'Lack of Coping Capacity'!X119</f>
        <v>8.1999999999999993</v>
      </c>
      <c r="AH31" s="168">
        <f>'Lack of Coping Capacity'!Y119</f>
        <v>8.9</v>
      </c>
      <c r="AI31" s="168">
        <f t="shared" si="2"/>
        <v>8.8000000000000007</v>
      </c>
      <c r="AJ31" s="173">
        <f t="shared" si="3"/>
        <v>5.3</v>
      </c>
      <c r="AK31" s="8" t="str">
        <f t="shared" si="4"/>
        <v>MEDIUM</v>
      </c>
      <c r="AL31" s="8" t="str">
        <f t="shared" si="5"/>
        <v>VERY LOW</v>
      </c>
      <c r="AM31" s="8" t="str">
        <f t="shared" si="6"/>
        <v>VERY HIGH</v>
      </c>
      <c r="AN31" s="8" t="str">
        <f t="shared" si="7"/>
        <v>VERY HIGH</v>
      </c>
    </row>
    <row r="32" spans="1:40" ht="16.5" customHeight="1">
      <c r="A32" s="132" t="s">
        <v>110</v>
      </c>
      <c r="B32" s="108" t="s">
        <v>122</v>
      </c>
      <c r="C32" s="108" t="s">
        <v>112</v>
      </c>
      <c r="D32" s="90" t="s">
        <v>123</v>
      </c>
      <c r="E32" s="161">
        <f>'Hazard &amp; Exposure'!S120</f>
        <v>3.6</v>
      </c>
      <c r="F32" s="161">
        <f>'Hazard &amp; Exposure'!T120</f>
        <v>0.6</v>
      </c>
      <c r="G32" s="161">
        <f>'Hazard &amp; Exposure'!U120</f>
        <v>0</v>
      </c>
      <c r="H32" s="166">
        <f>'Hazard &amp; Exposure'!V120</f>
        <v>4</v>
      </c>
      <c r="I32" s="168">
        <f>'Hazard &amp; Exposure'!W120</f>
        <v>2.2000000000000002</v>
      </c>
      <c r="J32" s="167">
        <f>'Hazard &amp; Exposure'!AC120</f>
        <v>0</v>
      </c>
      <c r="K32" s="227">
        <f>'Hazard &amp; Exposure'!AA31</f>
        <v>0</v>
      </c>
      <c r="L32" s="166">
        <f>'Hazard &amp; Exposure'!Z120</f>
        <v>7</v>
      </c>
      <c r="M32" s="168">
        <f>'Hazard &amp; Exposure'!AD120</f>
        <v>2.2999999999999998</v>
      </c>
      <c r="N32" s="168">
        <f t="shared" si="0"/>
        <v>2.2999999999999998</v>
      </c>
      <c r="O32" s="169">
        <f>Vulnerability!F120</f>
        <v>10</v>
      </c>
      <c r="P32" s="163">
        <f>Vulnerability!I120</f>
        <v>6</v>
      </c>
      <c r="Q32" s="170">
        <f>Vulnerability!P120</f>
        <v>2.1</v>
      </c>
      <c r="R32" s="168">
        <f>Vulnerability!Q120</f>
        <v>7</v>
      </c>
      <c r="S32" s="169">
        <f>Vulnerability!V120</f>
        <v>0</v>
      </c>
      <c r="T32" s="162">
        <f>Vulnerability!AD120</f>
        <v>3.9</v>
      </c>
      <c r="U32" s="162">
        <f>Vulnerability!AG120</f>
        <v>5.4</v>
      </c>
      <c r="V32" s="162">
        <f>Vulnerability!AJ120</f>
        <v>7.2</v>
      </c>
      <c r="W32" s="162">
        <f>Vulnerability!AM120</f>
        <v>10</v>
      </c>
      <c r="X32" s="162">
        <f>Vulnerability!AP120</f>
        <v>10</v>
      </c>
      <c r="Y32" s="170">
        <f>Vulnerability!AQ120</f>
        <v>8.1999999999999993</v>
      </c>
      <c r="Z32" s="168">
        <f>Vulnerability!AR120</f>
        <v>5.4</v>
      </c>
      <c r="AA32" s="168">
        <f t="shared" si="1"/>
        <v>6.3</v>
      </c>
      <c r="AB32" s="171">
        <f>'Lack of Coping Capacity'!G120</f>
        <v>9.1999999999999993</v>
      </c>
      <c r="AC32" s="172">
        <f>'Lack of Coping Capacity'!J120</f>
        <v>8</v>
      </c>
      <c r="AD32" s="168">
        <f>'Lack of Coping Capacity'!K120</f>
        <v>8.6</v>
      </c>
      <c r="AE32" s="171">
        <f>'Lack of Coping Capacity'!P120</f>
        <v>8.6</v>
      </c>
      <c r="AF32" s="164">
        <f>'Lack of Coping Capacity'!S120</f>
        <v>10</v>
      </c>
      <c r="AG32" s="172">
        <f>'Lack of Coping Capacity'!X120</f>
        <v>8.1999999999999993</v>
      </c>
      <c r="AH32" s="168">
        <f>'Lack of Coping Capacity'!Y120</f>
        <v>8.9</v>
      </c>
      <c r="AI32" s="168">
        <f t="shared" si="2"/>
        <v>8.8000000000000007</v>
      </c>
      <c r="AJ32" s="173">
        <f t="shared" si="3"/>
        <v>5</v>
      </c>
      <c r="AK32" s="8" t="str">
        <f t="shared" si="4"/>
        <v>MEDIUM</v>
      </c>
      <c r="AL32" s="8" t="str">
        <f t="shared" si="5"/>
        <v>VERY LOW</v>
      </c>
      <c r="AM32" s="8" t="str">
        <f t="shared" si="6"/>
        <v>HIGH</v>
      </c>
      <c r="AN32" s="8" t="str">
        <f t="shared" si="7"/>
        <v>VERY HIGH</v>
      </c>
    </row>
    <row r="33" spans="1:40" ht="16.5" customHeight="1">
      <c r="A33" s="132" t="s">
        <v>110</v>
      </c>
      <c r="B33" s="209" t="s">
        <v>124</v>
      </c>
      <c r="C33" s="209" t="s">
        <v>112</v>
      </c>
      <c r="D33" s="90" t="s">
        <v>125</v>
      </c>
      <c r="E33" s="161">
        <f>'Hazard &amp; Exposure'!S121</f>
        <v>2.9</v>
      </c>
      <c r="F33" s="161">
        <f>'Hazard &amp; Exposure'!T121</f>
        <v>1.6</v>
      </c>
      <c r="G33" s="161">
        <f>'Hazard &amp; Exposure'!U121</f>
        <v>2.6</v>
      </c>
      <c r="H33" s="166">
        <f>'Hazard &amp; Exposure'!V121</f>
        <v>4.8</v>
      </c>
      <c r="I33" s="168">
        <f>'Hazard &amp; Exposure'!W121</f>
        <v>3.1</v>
      </c>
      <c r="J33" s="167">
        <f>'Hazard &amp; Exposure'!AC121</f>
        <v>5</v>
      </c>
      <c r="K33" s="227">
        <f>'Hazard &amp; Exposure'!AA32</f>
        <v>0</v>
      </c>
      <c r="L33" s="166">
        <f>'Hazard &amp; Exposure'!Z121</f>
        <v>9.8000000000000007</v>
      </c>
      <c r="M33" s="168">
        <f>'Hazard &amp; Exposure'!AD121</f>
        <v>6.6</v>
      </c>
      <c r="N33" s="168">
        <f t="shared" si="0"/>
        <v>5.0999999999999996</v>
      </c>
      <c r="O33" s="169">
        <f>Vulnerability!F121</f>
        <v>9.6999999999999993</v>
      </c>
      <c r="P33" s="163">
        <f>Vulnerability!I121</f>
        <v>6</v>
      </c>
      <c r="Q33" s="170">
        <f>Vulnerability!P121</f>
        <v>2.1</v>
      </c>
      <c r="R33" s="168">
        <f>Vulnerability!Q121</f>
        <v>6.9</v>
      </c>
      <c r="S33" s="169">
        <f>Vulnerability!V121</f>
        <v>0</v>
      </c>
      <c r="T33" s="162">
        <f>Vulnerability!AD121</f>
        <v>3.9</v>
      </c>
      <c r="U33" s="162">
        <f>Vulnerability!AG121</f>
        <v>3.6</v>
      </c>
      <c r="V33" s="162">
        <f>Vulnerability!AJ121</f>
        <v>6.4</v>
      </c>
      <c r="W33" s="162">
        <f>Vulnerability!AM121</f>
        <v>0</v>
      </c>
      <c r="X33" s="162">
        <f>Vulnerability!AP121</f>
        <v>10</v>
      </c>
      <c r="Y33" s="170">
        <f>Vulnerability!AQ121</f>
        <v>6.1</v>
      </c>
      <c r="Z33" s="168">
        <f>Vulnerability!AR121</f>
        <v>3.6</v>
      </c>
      <c r="AA33" s="168">
        <f t="shared" si="1"/>
        <v>5.5</v>
      </c>
      <c r="AB33" s="171">
        <f>'Lack of Coping Capacity'!G121</f>
        <v>9.1999999999999993</v>
      </c>
      <c r="AC33" s="172">
        <f>'Lack of Coping Capacity'!J121</f>
        <v>8</v>
      </c>
      <c r="AD33" s="168">
        <f>'Lack of Coping Capacity'!K121</f>
        <v>8.6</v>
      </c>
      <c r="AE33" s="171">
        <f>'Lack of Coping Capacity'!P121</f>
        <v>8.6</v>
      </c>
      <c r="AF33" s="164">
        <f>'Lack of Coping Capacity'!S121</f>
        <v>9.9</v>
      </c>
      <c r="AG33" s="172">
        <f>'Lack of Coping Capacity'!X121</f>
        <v>8.1</v>
      </c>
      <c r="AH33" s="168">
        <f>'Lack of Coping Capacity'!Y121</f>
        <v>8.9</v>
      </c>
      <c r="AI33" s="168">
        <f t="shared" si="2"/>
        <v>8.8000000000000007</v>
      </c>
      <c r="AJ33" s="173">
        <f t="shared" si="3"/>
        <v>6.3</v>
      </c>
      <c r="AK33" s="8" t="str">
        <f t="shared" si="4"/>
        <v>HIGH</v>
      </c>
      <c r="AL33" s="8" t="str">
        <f t="shared" si="5"/>
        <v>MEDIUM</v>
      </c>
      <c r="AM33" s="8" t="str">
        <f t="shared" si="6"/>
        <v>MEDIUM</v>
      </c>
      <c r="AN33" s="8" t="str">
        <f t="shared" si="7"/>
        <v>VERY HIGH</v>
      </c>
    </row>
    <row r="34" spans="1:40" ht="16.5" customHeight="1" thickBot="1">
      <c r="A34" s="211" t="s">
        <v>110</v>
      </c>
      <c r="B34" s="135" t="s">
        <v>126</v>
      </c>
      <c r="C34" s="135" t="s">
        <v>112</v>
      </c>
      <c r="D34" s="135" t="s">
        <v>127</v>
      </c>
      <c r="E34" s="167">
        <f>'Hazard &amp; Exposure'!S122</f>
        <v>2.4</v>
      </c>
      <c r="F34" s="161">
        <f>'Hazard &amp; Exposure'!T122</f>
        <v>9.6999999999999993</v>
      </c>
      <c r="G34" s="161">
        <f>'Hazard &amp; Exposure'!U122</f>
        <v>3.6</v>
      </c>
      <c r="H34" s="166">
        <f>'Hazard &amp; Exposure'!V122</f>
        <v>5</v>
      </c>
      <c r="I34" s="168">
        <f>'Hazard &amp; Exposure'!W122</f>
        <v>6.2</v>
      </c>
      <c r="J34" s="167">
        <f>'Hazard &amp; Exposure'!AC122</f>
        <v>4</v>
      </c>
      <c r="K34" s="227">
        <f>'Hazard &amp; Exposure'!AA33</f>
        <v>0</v>
      </c>
      <c r="L34" s="166">
        <f>'Hazard &amp; Exposure'!Z122</f>
        <v>7</v>
      </c>
      <c r="M34" s="168">
        <f>'Hazard &amp; Exposure'!AD122</f>
        <v>3.7</v>
      </c>
      <c r="N34" s="168">
        <f t="shared" si="0"/>
        <v>5.0999999999999996</v>
      </c>
      <c r="O34" s="169">
        <f>Vulnerability!F122</f>
        <v>10</v>
      </c>
      <c r="P34" s="163">
        <f>Vulnerability!I122</f>
        <v>6</v>
      </c>
      <c r="Q34" s="170">
        <f>Vulnerability!P122</f>
        <v>2.1</v>
      </c>
      <c r="R34" s="168">
        <f>Vulnerability!Q122</f>
        <v>7</v>
      </c>
      <c r="S34" s="169">
        <f>Vulnerability!V122</f>
        <v>0</v>
      </c>
      <c r="T34" s="162">
        <f>Vulnerability!AD122</f>
        <v>4.0999999999999996</v>
      </c>
      <c r="U34" s="162">
        <f>Vulnerability!AG122</f>
        <v>4</v>
      </c>
      <c r="V34" s="162">
        <f>Vulnerability!AJ122</f>
        <v>5.5</v>
      </c>
      <c r="W34" s="162">
        <f>Vulnerability!AM122</f>
        <v>0</v>
      </c>
      <c r="X34" s="162">
        <f>Vulnerability!AP122</f>
        <v>10</v>
      </c>
      <c r="Y34" s="170">
        <f>Vulnerability!AQ122</f>
        <v>6</v>
      </c>
      <c r="Z34" s="168">
        <f>Vulnerability!AR122</f>
        <v>3.6</v>
      </c>
      <c r="AA34" s="168">
        <f t="shared" si="1"/>
        <v>5.6</v>
      </c>
      <c r="AB34" s="171">
        <f>'Lack of Coping Capacity'!G122</f>
        <v>9.1999999999999993</v>
      </c>
      <c r="AC34" s="172">
        <f>'Lack of Coping Capacity'!J122</f>
        <v>8</v>
      </c>
      <c r="AD34" s="168">
        <f>'Lack of Coping Capacity'!K122</f>
        <v>8.6</v>
      </c>
      <c r="AE34" s="171">
        <f>'Lack of Coping Capacity'!P122</f>
        <v>8.6</v>
      </c>
      <c r="AF34" s="164">
        <f>'Lack of Coping Capacity'!S122</f>
        <v>7.9</v>
      </c>
      <c r="AG34" s="172">
        <f>'Lack of Coping Capacity'!X122</f>
        <v>8.1999999999999993</v>
      </c>
      <c r="AH34" s="168">
        <f>'Lack of Coping Capacity'!Y122</f>
        <v>8.1999999999999993</v>
      </c>
      <c r="AI34" s="168">
        <f t="shared" si="2"/>
        <v>8.4</v>
      </c>
      <c r="AJ34" s="173">
        <f t="shared" si="3"/>
        <v>6.2</v>
      </c>
      <c r="AK34" s="8" t="str">
        <f t="shared" si="4"/>
        <v>HIGH</v>
      </c>
      <c r="AL34" s="8" t="str">
        <f t="shared" si="5"/>
        <v>MEDIUM</v>
      </c>
      <c r="AM34" s="8" t="str">
        <f t="shared" si="6"/>
        <v>MEDIUM</v>
      </c>
      <c r="AN34" s="8" t="str">
        <f t="shared" si="7"/>
        <v>VERY HIGH</v>
      </c>
    </row>
    <row r="35" spans="1:40" ht="16.5" customHeight="1">
      <c r="A35" s="208" t="s">
        <v>110</v>
      </c>
      <c r="B35" s="90" t="s">
        <v>128</v>
      </c>
      <c r="C35" s="90" t="s">
        <v>112</v>
      </c>
      <c r="D35" s="90" t="s">
        <v>129</v>
      </c>
      <c r="E35" s="167">
        <f>'Hazard &amp; Exposure'!S123</f>
        <v>4.5999999999999996</v>
      </c>
      <c r="F35" s="161">
        <f>'Hazard &amp; Exposure'!T123</f>
        <v>0.8</v>
      </c>
      <c r="G35" s="161">
        <f>'Hazard &amp; Exposure'!U123</f>
        <v>3.1</v>
      </c>
      <c r="H35" s="166">
        <f>'Hazard &amp; Exposure'!V123</f>
        <v>5</v>
      </c>
      <c r="I35" s="168">
        <f>'Hazard &amp; Exposure'!W123</f>
        <v>3.5</v>
      </c>
      <c r="J35" s="167">
        <f>'Hazard &amp; Exposure'!AC123</f>
        <v>0</v>
      </c>
      <c r="K35" s="227">
        <f>'Hazard &amp; Exposure'!AA34</f>
        <v>5</v>
      </c>
      <c r="L35" s="166">
        <f>'Hazard &amp; Exposure'!Z123</f>
        <v>7</v>
      </c>
      <c r="M35" s="168">
        <f>'Hazard &amp; Exposure'!AD123</f>
        <v>2.2999999999999998</v>
      </c>
      <c r="N35" s="168">
        <f t="shared" si="0"/>
        <v>2.9</v>
      </c>
      <c r="O35" s="169">
        <f>Vulnerability!F123</f>
        <v>10</v>
      </c>
      <c r="P35" s="163">
        <f>Vulnerability!I123</f>
        <v>6</v>
      </c>
      <c r="Q35" s="170">
        <f>Vulnerability!P123</f>
        <v>2.1</v>
      </c>
      <c r="R35" s="168">
        <f>Vulnerability!Q123</f>
        <v>7</v>
      </c>
      <c r="S35" s="169">
        <f>Vulnerability!V123</f>
        <v>0</v>
      </c>
      <c r="T35" s="162">
        <f>Vulnerability!AD123</f>
        <v>3.9</v>
      </c>
      <c r="U35" s="162">
        <f>Vulnerability!AG123</f>
        <v>4.3</v>
      </c>
      <c r="V35" s="162">
        <f>Vulnerability!AJ123</f>
        <v>8.1999999999999993</v>
      </c>
      <c r="W35" s="162">
        <f>Vulnerability!AM123</f>
        <v>10</v>
      </c>
      <c r="X35" s="162">
        <f>Vulnerability!AP123</f>
        <v>10</v>
      </c>
      <c r="Y35" s="170">
        <f>Vulnerability!AQ123</f>
        <v>8.3000000000000007</v>
      </c>
      <c r="Z35" s="168">
        <f>Vulnerability!AR123</f>
        <v>5.5</v>
      </c>
      <c r="AA35" s="168">
        <f t="shared" si="1"/>
        <v>6.3</v>
      </c>
      <c r="AB35" s="171">
        <f>'Lack of Coping Capacity'!G123</f>
        <v>9.1999999999999993</v>
      </c>
      <c r="AC35" s="172">
        <f>'Lack of Coping Capacity'!J123</f>
        <v>8</v>
      </c>
      <c r="AD35" s="168">
        <f>'Lack of Coping Capacity'!K123</f>
        <v>8.6</v>
      </c>
      <c r="AE35" s="171">
        <f>'Lack of Coping Capacity'!P123</f>
        <v>8.6</v>
      </c>
      <c r="AF35" s="164">
        <f>'Lack of Coping Capacity'!S123</f>
        <v>9.1999999999999993</v>
      </c>
      <c r="AG35" s="172">
        <f>'Lack of Coping Capacity'!X123</f>
        <v>8.1999999999999993</v>
      </c>
      <c r="AH35" s="168">
        <f>'Lack of Coping Capacity'!Y123</f>
        <v>8.6999999999999993</v>
      </c>
      <c r="AI35" s="168">
        <f t="shared" si="2"/>
        <v>8.6999999999999993</v>
      </c>
      <c r="AJ35" s="173">
        <f t="shared" si="3"/>
        <v>5.4</v>
      </c>
      <c r="AK35" s="8" t="str">
        <f t="shared" si="4"/>
        <v>MEDIUM</v>
      </c>
      <c r="AL35" s="8" t="str">
        <f t="shared" si="5"/>
        <v>VERY LOW</v>
      </c>
      <c r="AM35" s="8" t="str">
        <f t="shared" si="6"/>
        <v>HIGH</v>
      </c>
      <c r="AN35" s="8" t="str">
        <f t="shared" si="7"/>
        <v>VERY HIGH</v>
      </c>
    </row>
    <row r="36" spans="1:40" ht="16.5" customHeight="1">
      <c r="A36" s="132" t="s">
        <v>110</v>
      </c>
      <c r="B36" s="210" t="s">
        <v>130</v>
      </c>
      <c r="C36" s="210" t="s">
        <v>112</v>
      </c>
      <c r="D36" s="90" t="s">
        <v>131</v>
      </c>
      <c r="E36" s="161">
        <f>'Hazard &amp; Exposure'!S124</f>
        <v>4.8</v>
      </c>
      <c r="F36" s="161">
        <f>'Hazard &amp; Exposure'!T124</f>
        <v>5.0999999999999996</v>
      </c>
      <c r="G36" s="161">
        <f>'Hazard &amp; Exposure'!U124</f>
        <v>3.5</v>
      </c>
      <c r="H36" s="166">
        <f>'Hazard &amp; Exposure'!V124</f>
        <v>5</v>
      </c>
      <c r="I36" s="168">
        <f>'Hazard &amp; Exposure'!W124</f>
        <v>4.5999999999999996</v>
      </c>
      <c r="J36" s="167">
        <f>'Hazard &amp; Exposure'!AC124</f>
        <v>10</v>
      </c>
      <c r="K36" s="227">
        <f>'Hazard &amp; Exposure'!AA35</f>
        <v>10</v>
      </c>
      <c r="L36" s="166">
        <f>'Hazard &amp; Exposure'!Z124</f>
        <v>9.8000000000000007</v>
      </c>
      <c r="M36" s="168">
        <f>'Hazard &amp; Exposure'!AD124</f>
        <v>10</v>
      </c>
      <c r="N36" s="168">
        <f t="shared" ref="N36:N67" si="8">ROUND((10-GEOMEAN(((10-I36)/10*9+1),((10-M36)/10*9+1)))/9*10,1)</f>
        <v>8.4</v>
      </c>
      <c r="O36" s="169">
        <f>Vulnerability!F124</f>
        <v>10</v>
      </c>
      <c r="P36" s="163">
        <f>Vulnerability!I124</f>
        <v>6</v>
      </c>
      <c r="Q36" s="170">
        <f>Vulnerability!P124</f>
        <v>2.1</v>
      </c>
      <c r="R36" s="168">
        <f>Vulnerability!Q124</f>
        <v>7</v>
      </c>
      <c r="S36" s="169">
        <f>Vulnerability!V124</f>
        <v>9</v>
      </c>
      <c r="T36" s="162">
        <f>Vulnerability!AD124</f>
        <v>4.5</v>
      </c>
      <c r="U36" s="162">
        <f>Vulnerability!AG124</f>
        <v>4.2</v>
      </c>
      <c r="V36" s="162">
        <f>Vulnerability!AJ124</f>
        <v>8.3000000000000007</v>
      </c>
      <c r="W36" s="162">
        <f>Vulnerability!AM124</f>
        <v>0</v>
      </c>
      <c r="X36" s="162">
        <f>Vulnerability!AP124</f>
        <v>10</v>
      </c>
      <c r="Y36" s="170">
        <f>Vulnerability!AQ124</f>
        <v>6.7</v>
      </c>
      <c r="Z36" s="168">
        <f>Vulnerability!AR124</f>
        <v>8.1</v>
      </c>
      <c r="AA36" s="168">
        <f t="shared" ref="AA36:AA67" si="9">ROUND((10-GEOMEAN(((10-R36)/10*9+1),((10-Z36)/10*9+1)))/9*10,1)</f>
        <v>7.6</v>
      </c>
      <c r="AB36" s="171">
        <f>'Lack of Coping Capacity'!G124</f>
        <v>9.1999999999999993</v>
      </c>
      <c r="AC36" s="172">
        <f>'Lack of Coping Capacity'!J124</f>
        <v>8</v>
      </c>
      <c r="AD36" s="168">
        <f>'Lack of Coping Capacity'!K124</f>
        <v>8.6</v>
      </c>
      <c r="AE36" s="171">
        <f>'Lack of Coping Capacity'!P124</f>
        <v>8.6</v>
      </c>
      <c r="AF36" s="164">
        <f>'Lack of Coping Capacity'!S124</f>
        <v>6.4</v>
      </c>
      <c r="AG36" s="172">
        <f>'Lack of Coping Capacity'!X124</f>
        <v>8.1999999999999993</v>
      </c>
      <c r="AH36" s="168">
        <f>'Lack of Coping Capacity'!Y124</f>
        <v>7.7</v>
      </c>
      <c r="AI36" s="168">
        <f t="shared" ref="AI36:AI67" si="10">ROUND((10-GEOMEAN(((10-AD36)/10*9+1),((10-AH36)/10*9+1)))/9*10,1)</f>
        <v>8.1999999999999993</v>
      </c>
      <c r="AJ36" s="173">
        <f t="shared" ref="AJ36:AJ67" si="11">ROUND(N36^(1/3)*AA36^(1/3)*AI36^(1/3),1)</f>
        <v>8.1</v>
      </c>
      <c r="AK36" s="8" t="str">
        <f t="shared" ref="AK36:AK67" si="12">IF(AJ36&gt;=6.8,"VERY HIGH",IF(AJ36&gt;=5.8,"HIGH",IF(AJ36&gt;=4.9,"MEDIUM",IF(AJ36&gt;=3.9,"LOW","VERY LOW"))))</f>
        <v>VERY HIGH</v>
      </c>
      <c r="AL36" s="8" t="str">
        <f t="shared" si="5"/>
        <v>VERY HIGH</v>
      </c>
      <c r="AM36" s="8" t="str">
        <f t="shared" si="6"/>
        <v>VERY HIGH</v>
      </c>
      <c r="AN36" s="8" t="str">
        <f t="shared" si="7"/>
        <v>VERY HIGH</v>
      </c>
    </row>
    <row r="37" spans="1:40" ht="16.5" customHeight="1">
      <c r="A37" s="132" t="s">
        <v>110</v>
      </c>
      <c r="B37" s="108" t="s">
        <v>132</v>
      </c>
      <c r="C37" s="108" t="s">
        <v>112</v>
      </c>
      <c r="D37" s="90" t="s">
        <v>133</v>
      </c>
      <c r="E37" s="161">
        <f>'Hazard &amp; Exposure'!S125</f>
        <v>1.8</v>
      </c>
      <c r="F37" s="161">
        <f>'Hazard &amp; Exposure'!T125</f>
        <v>1.4</v>
      </c>
      <c r="G37" s="161">
        <f>'Hazard &amp; Exposure'!U125</f>
        <v>2.2999999999999998</v>
      </c>
      <c r="H37" s="166">
        <f>'Hazard &amp; Exposure'!V125</f>
        <v>4.5</v>
      </c>
      <c r="I37" s="168">
        <f>'Hazard &amp; Exposure'!W125</f>
        <v>2.6</v>
      </c>
      <c r="J37" s="167">
        <f>'Hazard &amp; Exposure'!AC125</f>
        <v>4</v>
      </c>
      <c r="K37" s="227">
        <f>'Hazard &amp; Exposure'!AA36</f>
        <v>0</v>
      </c>
      <c r="L37" s="166">
        <f>'Hazard &amp; Exposure'!Z125</f>
        <v>7</v>
      </c>
      <c r="M37" s="168">
        <f>'Hazard &amp; Exposure'!AD125</f>
        <v>3.7</v>
      </c>
      <c r="N37" s="168">
        <f t="shared" si="8"/>
        <v>3.2</v>
      </c>
      <c r="O37" s="169">
        <f>Vulnerability!F125</f>
        <v>9</v>
      </c>
      <c r="P37" s="163">
        <f>Vulnerability!I125</f>
        <v>6</v>
      </c>
      <c r="Q37" s="170">
        <f>Vulnerability!P125</f>
        <v>2.1</v>
      </c>
      <c r="R37" s="168">
        <f>Vulnerability!Q125</f>
        <v>6.5</v>
      </c>
      <c r="S37" s="169">
        <f>Vulnerability!V125</f>
        <v>0</v>
      </c>
      <c r="T37" s="162">
        <f>Vulnerability!AD125</f>
        <v>4.4000000000000004</v>
      </c>
      <c r="U37" s="162">
        <f>Vulnerability!AG125</f>
        <v>5.3</v>
      </c>
      <c r="V37" s="162">
        <f>Vulnerability!AJ125</f>
        <v>3</v>
      </c>
      <c r="W37" s="162">
        <f>Vulnerability!AM125</f>
        <v>0</v>
      </c>
      <c r="X37" s="162">
        <f>Vulnerability!AP125</f>
        <v>6.1</v>
      </c>
      <c r="Y37" s="170">
        <f>Vulnerability!AQ125</f>
        <v>4</v>
      </c>
      <c r="Z37" s="168">
        <f>Vulnerability!AR125</f>
        <v>2.2000000000000002</v>
      </c>
      <c r="AA37" s="168">
        <f t="shared" si="9"/>
        <v>4.7</v>
      </c>
      <c r="AB37" s="171">
        <f>'Lack of Coping Capacity'!G125</f>
        <v>9.1999999999999993</v>
      </c>
      <c r="AC37" s="172">
        <f>'Lack of Coping Capacity'!J125</f>
        <v>8</v>
      </c>
      <c r="AD37" s="168">
        <f>'Lack of Coping Capacity'!K125</f>
        <v>8.6</v>
      </c>
      <c r="AE37" s="171">
        <f>'Lack of Coping Capacity'!P125</f>
        <v>8.6</v>
      </c>
      <c r="AF37" s="164">
        <f>'Lack of Coping Capacity'!S125</f>
        <v>10</v>
      </c>
      <c r="AG37" s="172">
        <f>'Lack of Coping Capacity'!X125</f>
        <v>8.1999999999999993</v>
      </c>
      <c r="AH37" s="168">
        <f>'Lack of Coping Capacity'!Y125</f>
        <v>8.9</v>
      </c>
      <c r="AI37" s="168">
        <f t="shared" si="10"/>
        <v>8.8000000000000007</v>
      </c>
      <c r="AJ37" s="173">
        <f t="shared" si="11"/>
        <v>5.0999999999999996</v>
      </c>
      <c r="AK37" s="8" t="str">
        <f t="shared" si="12"/>
        <v>MEDIUM</v>
      </c>
      <c r="AL37" s="8" t="str">
        <f t="shared" si="5"/>
        <v>LOW</v>
      </c>
      <c r="AM37" s="8" t="str">
        <f t="shared" si="6"/>
        <v>LOW</v>
      </c>
      <c r="AN37" s="8" t="str">
        <f t="shared" si="7"/>
        <v>VERY HIGH</v>
      </c>
    </row>
    <row r="38" spans="1:40" ht="16.5" customHeight="1">
      <c r="A38" s="132" t="s">
        <v>110</v>
      </c>
      <c r="B38" s="108" t="s">
        <v>134</v>
      </c>
      <c r="C38" s="108" t="s">
        <v>112</v>
      </c>
      <c r="D38" s="90" t="s">
        <v>135</v>
      </c>
      <c r="E38" s="161">
        <f>'Hazard &amp; Exposure'!S126</f>
        <v>2</v>
      </c>
      <c r="F38" s="161">
        <f>'Hazard &amp; Exposure'!T126</f>
        <v>3.8</v>
      </c>
      <c r="G38" s="161">
        <f>'Hazard &amp; Exposure'!U126</f>
        <v>4.7</v>
      </c>
      <c r="H38" s="166">
        <f>'Hazard &amp; Exposure'!V126</f>
        <v>6</v>
      </c>
      <c r="I38" s="168">
        <f>'Hazard &amp; Exposure'!W126</f>
        <v>4.3</v>
      </c>
      <c r="J38" s="167">
        <f>'Hazard &amp; Exposure'!AC126</f>
        <v>5</v>
      </c>
      <c r="K38" s="227">
        <f>'Hazard &amp; Exposure'!AA37</f>
        <v>5</v>
      </c>
      <c r="L38" s="166">
        <f>'Hazard &amp; Exposure'!Z126</f>
        <v>9.8000000000000007</v>
      </c>
      <c r="M38" s="168">
        <f>'Hazard &amp; Exposure'!AD126</f>
        <v>6.6</v>
      </c>
      <c r="N38" s="168">
        <f t="shared" si="8"/>
        <v>5.6</v>
      </c>
      <c r="O38" s="169">
        <f>Vulnerability!F126</f>
        <v>8.6</v>
      </c>
      <c r="P38" s="163">
        <f>Vulnerability!I126</f>
        <v>6</v>
      </c>
      <c r="Q38" s="170">
        <f>Vulnerability!P126</f>
        <v>2.1</v>
      </c>
      <c r="R38" s="168">
        <f>Vulnerability!Q126</f>
        <v>6.3</v>
      </c>
      <c r="S38" s="169">
        <f>Vulnerability!V126</f>
        <v>8.1</v>
      </c>
      <c r="T38" s="162">
        <f>Vulnerability!AD126</f>
        <v>4.0999999999999996</v>
      </c>
      <c r="U38" s="162">
        <f>Vulnerability!AG126</f>
        <v>5.3</v>
      </c>
      <c r="V38" s="162">
        <f>Vulnerability!AJ126</f>
        <v>3.2</v>
      </c>
      <c r="W38" s="162">
        <f>Vulnerability!AM126</f>
        <v>3.6</v>
      </c>
      <c r="X38" s="162">
        <f>Vulnerability!AP126</f>
        <v>10</v>
      </c>
      <c r="Y38" s="170">
        <f>Vulnerability!AQ126</f>
        <v>6.3</v>
      </c>
      <c r="Z38" s="168">
        <f>Vulnerability!AR126</f>
        <v>7.3</v>
      </c>
      <c r="AA38" s="168">
        <f t="shared" si="9"/>
        <v>6.8</v>
      </c>
      <c r="AB38" s="171">
        <f>'Lack of Coping Capacity'!G126</f>
        <v>9.1999999999999993</v>
      </c>
      <c r="AC38" s="172">
        <f>'Lack of Coping Capacity'!J126</f>
        <v>8</v>
      </c>
      <c r="AD38" s="168">
        <f>'Lack of Coping Capacity'!K126</f>
        <v>8.6</v>
      </c>
      <c r="AE38" s="171">
        <f>'Lack of Coping Capacity'!P126</f>
        <v>8.6</v>
      </c>
      <c r="AF38" s="164">
        <f>'Lack of Coping Capacity'!S126</f>
        <v>10</v>
      </c>
      <c r="AG38" s="172">
        <f>'Lack of Coping Capacity'!X126</f>
        <v>8</v>
      </c>
      <c r="AH38" s="168">
        <f>'Lack of Coping Capacity'!Y126</f>
        <v>8.9</v>
      </c>
      <c r="AI38" s="168">
        <f t="shared" si="10"/>
        <v>8.8000000000000007</v>
      </c>
      <c r="AJ38" s="173">
        <f t="shared" si="11"/>
        <v>6.9</v>
      </c>
      <c r="AK38" s="8" t="str">
        <f t="shared" si="12"/>
        <v>VERY HIGH</v>
      </c>
      <c r="AL38" s="8" t="str">
        <f t="shared" si="5"/>
        <v>MEDIUM</v>
      </c>
      <c r="AM38" s="8" t="str">
        <f t="shared" si="6"/>
        <v>VERY HIGH</v>
      </c>
      <c r="AN38" s="8" t="str">
        <f t="shared" si="7"/>
        <v>VERY HIGH</v>
      </c>
    </row>
    <row r="39" spans="1:40" ht="16.5" customHeight="1">
      <c r="A39" s="132" t="s">
        <v>110</v>
      </c>
      <c r="B39" s="108" t="s">
        <v>136</v>
      </c>
      <c r="C39" s="108" t="s">
        <v>112</v>
      </c>
      <c r="D39" s="90" t="s">
        <v>137</v>
      </c>
      <c r="E39" s="161">
        <f>'Hazard &amp; Exposure'!S127</f>
        <v>1.4</v>
      </c>
      <c r="F39" s="161">
        <f>'Hazard &amp; Exposure'!T127</f>
        <v>2.7</v>
      </c>
      <c r="G39" s="161">
        <f>'Hazard &amp; Exposure'!U127</f>
        <v>3.2</v>
      </c>
      <c r="H39" s="166">
        <f>'Hazard &amp; Exposure'!V127</f>
        <v>4.8</v>
      </c>
      <c r="I39" s="168">
        <f>'Hazard &amp; Exposure'!W127</f>
        <v>3.1</v>
      </c>
      <c r="J39" s="167">
        <f>'Hazard &amp; Exposure'!AC127</f>
        <v>5</v>
      </c>
      <c r="K39" s="227">
        <f>'Hazard &amp; Exposure'!AA38</f>
        <v>5</v>
      </c>
      <c r="L39" s="166">
        <f>'Hazard &amp; Exposure'!Z127</f>
        <v>7</v>
      </c>
      <c r="M39" s="168">
        <f>'Hazard &amp; Exposure'!AD127</f>
        <v>5.7</v>
      </c>
      <c r="N39" s="168">
        <f t="shared" si="8"/>
        <v>4.5</v>
      </c>
      <c r="O39" s="169">
        <f>Vulnerability!F127</f>
        <v>8.9</v>
      </c>
      <c r="P39" s="163">
        <f>Vulnerability!I127</f>
        <v>6</v>
      </c>
      <c r="Q39" s="170">
        <f>Vulnerability!P127</f>
        <v>2.1</v>
      </c>
      <c r="R39" s="168">
        <f>Vulnerability!Q127</f>
        <v>6.5</v>
      </c>
      <c r="S39" s="169">
        <f>Vulnerability!V127</f>
        <v>5.3</v>
      </c>
      <c r="T39" s="162">
        <f>Vulnerability!AD127</f>
        <v>4.0999999999999996</v>
      </c>
      <c r="U39" s="162">
        <f>Vulnerability!AG127</f>
        <v>4.0999999999999996</v>
      </c>
      <c r="V39" s="162">
        <f>Vulnerability!AJ127</f>
        <v>2.7</v>
      </c>
      <c r="W39" s="162">
        <f>Vulnerability!AM127</f>
        <v>7.6</v>
      </c>
      <c r="X39" s="162">
        <f>Vulnerability!AP127</f>
        <v>9</v>
      </c>
      <c r="Y39" s="170">
        <f>Vulnerability!AQ127</f>
        <v>6.1</v>
      </c>
      <c r="Z39" s="168">
        <f>Vulnerability!AR127</f>
        <v>5.7</v>
      </c>
      <c r="AA39" s="168">
        <f t="shared" si="9"/>
        <v>6.1</v>
      </c>
      <c r="AB39" s="171">
        <f>'Lack of Coping Capacity'!G127</f>
        <v>9.1999999999999993</v>
      </c>
      <c r="AC39" s="172">
        <f>'Lack of Coping Capacity'!J127</f>
        <v>8</v>
      </c>
      <c r="AD39" s="168">
        <f>'Lack of Coping Capacity'!K127</f>
        <v>8.6</v>
      </c>
      <c r="AE39" s="171">
        <f>'Lack of Coping Capacity'!P127</f>
        <v>8.6</v>
      </c>
      <c r="AF39" s="164">
        <f>'Lack of Coping Capacity'!S127</f>
        <v>10</v>
      </c>
      <c r="AG39" s="172">
        <f>'Lack of Coping Capacity'!X127</f>
        <v>7.6</v>
      </c>
      <c r="AH39" s="168">
        <f>'Lack of Coping Capacity'!Y127</f>
        <v>8.6999999999999993</v>
      </c>
      <c r="AI39" s="168">
        <f t="shared" si="10"/>
        <v>8.6999999999999993</v>
      </c>
      <c r="AJ39" s="173">
        <f t="shared" si="11"/>
        <v>6.2</v>
      </c>
      <c r="AK39" s="8" t="str">
        <f t="shared" si="12"/>
        <v>HIGH</v>
      </c>
      <c r="AL39" s="8" t="str">
        <f t="shared" si="5"/>
        <v>LOW</v>
      </c>
      <c r="AM39" s="8" t="str">
        <f t="shared" si="6"/>
        <v>HIGH</v>
      </c>
      <c r="AN39" s="8" t="str">
        <f t="shared" si="7"/>
        <v>VERY HIGH</v>
      </c>
    </row>
    <row r="40" spans="1:40" ht="16.5" customHeight="1">
      <c r="A40" s="132" t="s">
        <v>110</v>
      </c>
      <c r="B40" s="108" t="s">
        <v>138</v>
      </c>
      <c r="C40" s="108" t="s">
        <v>112</v>
      </c>
      <c r="D40" s="90" t="s">
        <v>139</v>
      </c>
      <c r="E40" s="161">
        <f>'Hazard &amp; Exposure'!S128</f>
        <v>1.3</v>
      </c>
      <c r="F40" s="161">
        <f>'Hazard &amp; Exposure'!T128</f>
        <v>9.5</v>
      </c>
      <c r="G40" s="161">
        <f>'Hazard &amp; Exposure'!U128</f>
        <v>2.7</v>
      </c>
      <c r="H40" s="166">
        <f>'Hazard &amp; Exposure'!V128</f>
        <v>4.3</v>
      </c>
      <c r="I40" s="168">
        <f>'Hazard &amp; Exposure'!W128</f>
        <v>5.6</v>
      </c>
      <c r="J40" s="167">
        <f>'Hazard &amp; Exposure'!AC128</f>
        <v>4</v>
      </c>
      <c r="K40" s="227">
        <f>'Hazard &amp; Exposure'!AA39</f>
        <v>8</v>
      </c>
      <c r="L40" s="166">
        <f>'Hazard &amp; Exposure'!Z128</f>
        <v>7</v>
      </c>
      <c r="M40" s="168">
        <f>'Hazard &amp; Exposure'!AD128</f>
        <v>3.7</v>
      </c>
      <c r="N40" s="168">
        <f t="shared" si="8"/>
        <v>4.7</v>
      </c>
      <c r="O40" s="169">
        <f>Vulnerability!F128</f>
        <v>8.1999999999999993</v>
      </c>
      <c r="P40" s="163">
        <f>Vulnerability!I128</f>
        <v>6</v>
      </c>
      <c r="Q40" s="170">
        <f>Vulnerability!P128</f>
        <v>2.1</v>
      </c>
      <c r="R40" s="168">
        <f>Vulnerability!Q128</f>
        <v>6.1</v>
      </c>
      <c r="S40" s="169">
        <f>Vulnerability!V128</f>
        <v>2.5</v>
      </c>
      <c r="T40" s="162">
        <f>Vulnerability!AD128</f>
        <v>4</v>
      </c>
      <c r="U40" s="162">
        <f>Vulnerability!AG128</f>
        <v>5.3</v>
      </c>
      <c r="V40" s="162">
        <f>Vulnerability!AJ128</f>
        <v>2.4</v>
      </c>
      <c r="W40" s="162">
        <f>Vulnerability!AM128</f>
        <v>4.9000000000000004</v>
      </c>
      <c r="X40" s="162">
        <f>Vulnerability!AP128</f>
        <v>8.6</v>
      </c>
      <c r="Y40" s="170">
        <f>Vulnerability!AQ128</f>
        <v>5.5</v>
      </c>
      <c r="Z40" s="168">
        <f>Vulnerability!AR128</f>
        <v>4.2</v>
      </c>
      <c r="AA40" s="168">
        <f t="shared" si="9"/>
        <v>5.2</v>
      </c>
      <c r="AB40" s="171">
        <f>'Lack of Coping Capacity'!G128</f>
        <v>9.1999999999999993</v>
      </c>
      <c r="AC40" s="172">
        <f>'Lack of Coping Capacity'!J128</f>
        <v>8</v>
      </c>
      <c r="AD40" s="168">
        <f>'Lack of Coping Capacity'!K128</f>
        <v>8.6</v>
      </c>
      <c r="AE40" s="171">
        <f>'Lack of Coping Capacity'!P128</f>
        <v>8.6</v>
      </c>
      <c r="AF40" s="164">
        <f>'Lack of Coping Capacity'!S128</f>
        <v>9</v>
      </c>
      <c r="AG40" s="172">
        <f>'Lack of Coping Capacity'!X128</f>
        <v>7.2</v>
      </c>
      <c r="AH40" s="168">
        <f>'Lack of Coping Capacity'!Y128</f>
        <v>8.3000000000000007</v>
      </c>
      <c r="AI40" s="168">
        <f t="shared" si="10"/>
        <v>8.5</v>
      </c>
      <c r="AJ40" s="173">
        <f t="shared" si="11"/>
        <v>5.9</v>
      </c>
      <c r="AK40" s="8" t="str">
        <f t="shared" si="12"/>
        <v>HIGH</v>
      </c>
      <c r="AL40" s="8" t="str">
        <f t="shared" si="5"/>
        <v>MEDIUM</v>
      </c>
      <c r="AM40" s="8" t="str">
        <f t="shared" si="6"/>
        <v>MEDIUM</v>
      </c>
      <c r="AN40" s="8" t="str">
        <f t="shared" si="7"/>
        <v>VERY HIGH</v>
      </c>
    </row>
    <row r="41" spans="1:40" ht="16.5" customHeight="1">
      <c r="A41" s="132" t="s">
        <v>110</v>
      </c>
      <c r="B41" s="108" t="s">
        <v>140</v>
      </c>
      <c r="C41" s="108" t="s">
        <v>112</v>
      </c>
      <c r="D41" s="90" t="s">
        <v>141</v>
      </c>
      <c r="E41" s="161">
        <f>'Hazard &amp; Exposure'!S129</f>
        <v>0.6</v>
      </c>
      <c r="F41" s="161">
        <f>'Hazard &amp; Exposure'!T129</f>
        <v>2.5</v>
      </c>
      <c r="G41" s="161">
        <f>'Hazard &amp; Exposure'!U129</f>
        <v>3.9</v>
      </c>
      <c r="H41" s="166">
        <f>'Hazard &amp; Exposure'!V129</f>
        <v>4.7</v>
      </c>
      <c r="I41" s="168">
        <f>'Hazard &amp; Exposure'!W129</f>
        <v>3.1</v>
      </c>
      <c r="J41" s="167">
        <f>'Hazard &amp; Exposure'!AC129</f>
        <v>4</v>
      </c>
      <c r="K41" s="227">
        <f>'Hazard &amp; Exposure'!AA40</f>
        <v>5</v>
      </c>
      <c r="L41" s="166">
        <f>'Hazard &amp; Exposure'!Z129</f>
        <v>7</v>
      </c>
      <c r="M41" s="168">
        <f>'Hazard &amp; Exposure'!AD129</f>
        <v>3.7</v>
      </c>
      <c r="N41" s="168">
        <f t="shared" si="8"/>
        <v>3.4</v>
      </c>
      <c r="O41" s="169">
        <f>Vulnerability!F129</f>
        <v>7.8</v>
      </c>
      <c r="P41" s="163">
        <f>Vulnerability!I129</f>
        <v>6</v>
      </c>
      <c r="Q41" s="170">
        <f>Vulnerability!P129</f>
        <v>2.1</v>
      </c>
      <c r="R41" s="168">
        <f>Vulnerability!Q129</f>
        <v>5.9</v>
      </c>
      <c r="S41" s="169">
        <f>Vulnerability!V129</f>
        <v>0</v>
      </c>
      <c r="T41" s="162">
        <f>Vulnerability!AD129</f>
        <v>4</v>
      </c>
      <c r="U41" s="162">
        <f>Vulnerability!AG129</f>
        <v>4.5</v>
      </c>
      <c r="V41" s="162">
        <f>Vulnerability!AJ129</f>
        <v>2.2000000000000002</v>
      </c>
      <c r="W41" s="162">
        <f>Vulnerability!AM129</f>
        <v>3.6</v>
      </c>
      <c r="X41" s="162">
        <f>Vulnerability!AP129</f>
        <v>1.2</v>
      </c>
      <c r="Y41" s="170">
        <f>Vulnerability!AQ129</f>
        <v>3.2</v>
      </c>
      <c r="Z41" s="168">
        <f>Vulnerability!AR129</f>
        <v>1.7</v>
      </c>
      <c r="AA41" s="168">
        <f t="shared" si="9"/>
        <v>4.0999999999999996</v>
      </c>
      <c r="AB41" s="171">
        <f>'Lack of Coping Capacity'!G129</f>
        <v>9.1999999999999993</v>
      </c>
      <c r="AC41" s="172">
        <f>'Lack of Coping Capacity'!J129</f>
        <v>8</v>
      </c>
      <c r="AD41" s="168">
        <f>'Lack of Coping Capacity'!K129</f>
        <v>8.6</v>
      </c>
      <c r="AE41" s="171">
        <f>'Lack of Coping Capacity'!P129</f>
        <v>8.6</v>
      </c>
      <c r="AF41" s="164">
        <f>'Lack of Coping Capacity'!S129</f>
        <v>9.9</v>
      </c>
      <c r="AG41" s="172">
        <f>'Lack of Coping Capacity'!X129</f>
        <v>6.6</v>
      </c>
      <c r="AH41" s="168">
        <f>'Lack of Coping Capacity'!Y129</f>
        <v>8.4</v>
      </c>
      <c r="AI41" s="168">
        <f t="shared" si="10"/>
        <v>8.5</v>
      </c>
      <c r="AJ41" s="173">
        <f t="shared" si="11"/>
        <v>4.9000000000000004</v>
      </c>
      <c r="AK41" s="8" t="str">
        <f t="shared" si="12"/>
        <v>MEDIUM</v>
      </c>
      <c r="AL41" s="8" t="str">
        <f t="shared" si="5"/>
        <v>LOW</v>
      </c>
      <c r="AM41" s="8" t="str">
        <f t="shared" si="6"/>
        <v>LOW</v>
      </c>
      <c r="AN41" s="8" t="str">
        <f t="shared" si="7"/>
        <v>VERY HIGH</v>
      </c>
    </row>
    <row r="42" spans="1:40" ht="16.5" customHeight="1">
      <c r="A42" s="132" t="s">
        <v>110</v>
      </c>
      <c r="B42" s="209" t="s">
        <v>142</v>
      </c>
      <c r="C42" s="209" t="s">
        <v>112</v>
      </c>
      <c r="D42" s="90" t="s">
        <v>143</v>
      </c>
      <c r="E42" s="161">
        <f>'Hazard &amp; Exposure'!S130</f>
        <v>2.1</v>
      </c>
      <c r="F42" s="161">
        <f>'Hazard &amp; Exposure'!T130</f>
        <v>9.4</v>
      </c>
      <c r="G42" s="161">
        <f>'Hazard &amp; Exposure'!U130</f>
        <v>2.7</v>
      </c>
      <c r="H42" s="166">
        <f>'Hazard &amp; Exposure'!V130</f>
        <v>4.5</v>
      </c>
      <c r="I42" s="168">
        <f>'Hazard &amp; Exposure'!W130</f>
        <v>5.7</v>
      </c>
      <c r="J42" s="167">
        <f>'Hazard &amp; Exposure'!AC130</f>
        <v>5</v>
      </c>
      <c r="K42" s="227">
        <f>'Hazard &amp; Exposure'!AA41</f>
        <v>5</v>
      </c>
      <c r="L42" s="166">
        <f>'Hazard &amp; Exposure'!Z130</f>
        <v>9.8000000000000007</v>
      </c>
      <c r="M42" s="168">
        <f>'Hazard &amp; Exposure'!AD130</f>
        <v>6.6</v>
      </c>
      <c r="N42" s="168">
        <f t="shared" si="8"/>
        <v>6.2</v>
      </c>
      <c r="O42" s="169">
        <f>Vulnerability!F130</f>
        <v>7.9</v>
      </c>
      <c r="P42" s="163">
        <f>Vulnerability!I130</f>
        <v>6</v>
      </c>
      <c r="Q42" s="170">
        <f>Vulnerability!P130</f>
        <v>2.1</v>
      </c>
      <c r="R42" s="168">
        <f>Vulnerability!Q130</f>
        <v>6</v>
      </c>
      <c r="S42" s="169">
        <f>Vulnerability!V130</f>
        <v>8</v>
      </c>
      <c r="T42" s="162">
        <f>Vulnerability!AD130</f>
        <v>4</v>
      </c>
      <c r="U42" s="162">
        <f>Vulnerability!AG130</f>
        <v>5.0999999999999996</v>
      </c>
      <c r="V42" s="162">
        <f>Vulnerability!AJ130</f>
        <v>3.2</v>
      </c>
      <c r="W42" s="162">
        <f>Vulnerability!AM130</f>
        <v>4.7</v>
      </c>
      <c r="X42" s="162">
        <f>Vulnerability!AP130</f>
        <v>5.8</v>
      </c>
      <c r="Y42" s="170">
        <f>Vulnerability!AQ130</f>
        <v>4.5999999999999996</v>
      </c>
      <c r="Z42" s="168">
        <f>Vulnerability!AR130</f>
        <v>6.6</v>
      </c>
      <c r="AA42" s="168">
        <f t="shared" si="9"/>
        <v>6.3</v>
      </c>
      <c r="AB42" s="171">
        <f>'Lack of Coping Capacity'!G130</f>
        <v>9.1999999999999993</v>
      </c>
      <c r="AC42" s="172">
        <f>'Lack of Coping Capacity'!J130</f>
        <v>8</v>
      </c>
      <c r="AD42" s="168">
        <f>'Lack of Coping Capacity'!K130</f>
        <v>8.6</v>
      </c>
      <c r="AE42" s="171">
        <f>'Lack of Coping Capacity'!P130</f>
        <v>8.6</v>
      </c>
      <c r="AF42" s="164">
        <f>'Lack of Coping Capacity'!S130</f>
        <v>9.8000000000000007</v>
      </c>
      <c r="AG42" s="172">
        <f>'Lack of Coping Capacity'!X130</f>
        <v>8.1999999999999993</v>
      </c>
      <c r="AH42" s="168">
        <f>'Lack of Coping Capacity'!Y130</f>
        <v>8.9</v>
      </c>
      <c r="AI42" s="168">
        <f t="shared" si="10"/>
        <v>8.8000000000000007</v>
      </c>
      <c r="AJ42" s="173">
        <f t="shared" si="11"/>
        <v>7</v>
      </c>
      <c r="AK42" s="8" t="str">
        <f t="shared" si="12"/>
        <v>VERY HIGH</v>
      </c>
      <c r="AL42" s="8" t="str">
        <f t="shared" si="5"/>
        <v>HIGH</v>
      </c>
      <c r="AM42" s="8" t="str">
        <f t="shared" si="6"/>
        <v>HIGH</v>
      </c>
      <c r="AN42" s="8" t="str">
        <f t="shared" si="7"/>
        <v>VERY HIGH</v>
      </c>
    </row>
    <row r="43" spans="1:40" ht="16.5" customHeight="1">
      <c r="A43" s="208" t="s">
        <v>110</v>
      </c>
      <c r="B43" s="90" t="s">
        <v>144</v>
      </c>
      <c r="C43" s="90" t="s">
        <v>112</v>
      </c>
      <c r="D43" s="90" t="s">
        <v>145</v>
      </c>
      <c r="E43" s="167">
        <f>'Hazard &amp; Exposure'!S131</f>
        <v>3.2</v>
      </c>
      <c r="F43" s="161">
        <f>'Hazard &amp; Exposure'!T131</f>
        <v>1.9</v>
      </c>
      <c r="G43" s="161">
        <f>'Hazard &amp; Exposure'!U131</f>
        <v>2.2000000000000002</v>
      </c>
      <c r="H43" s="166">
        <f>'Hazard &amp; Exposure'!V131</f>
        <v>5.7</v>
      </c>
      <c r="I43" s="168">
        <f>'Hazard &amp; Exposure'!W131</f>
        <v>3.4</v>
      </c>
      <c r="J43" s="167">
        <f>'Hazard &amp; Exposure'!AC131</f>
        <v>5</v>
      </c>
      <c r="K43" s="227">
        <f>'Hazard &amp; Exposure'!AA42</f>
        <v>5</v>
      </c>
      <c r="L43" s="166">
        <f>'Hazard &amp; Exposure'!Z131</f>
        <v>7</v>
      </c>
      <c r="M43" s="168">
        <f>'Hazard &amp; Exposure'!AD131</f>
        <v>4</v>
      </c>
      <c r="N43" s="168">
        <f t="shared" si="8"/>
        <v>3.7</v>
      </c>
      <c r="O43" s="169">
        <f>Vulnerability!F131</f>
        <v>10</v>
      </c>
      <c r="P43" s="163">
        <f>Vulnerability!I131</f>
        <v>6</v>
      </c>
      <c r="Q43" s="170">
        <f>Vulnerability!P131</f>
        <v>2.1</v>
      </c>
      <c r="R43" s="168">
        <f>Vulnerability!Q131</f>
        <v>7</v>
      </c>
      <c r="S43" s="169">
        <f>Vulnerability!V131</f>
        <v>9.6999999999999993</v>
      </c>
      <c r="T43" s="162">
        <f>Vulnerability!AD131</f>
        <v>4.0999999999999996</v>
      </c>
      <c r="U43" s="162">
        <f>Vulnerability!AG131</f>
        <v>3.5</v>
      </c>
      <c r="V43" s="162">
        <f>Vulnerability!AJ131</f>
        <v>5.8</v>
      </c>
      <c r="W43" s="162">
        <f>Vulnerability!AM131</f>
        <v>10</v>
      </c>
      <c r="X43" s="162">
        <f>Vulnerability!AP131</f>
        <v>10</v>
      </c>
      <c r="Y43" s="170">
        <f>Vulnerability!AQ131</f>
        <v>7.9</v>
      </c>
      <c r="Z43" s="168">
        <f>Vulnerability!AR131</f>
        <v>9</v>
      </c>
      <c r="AA43" s="168">
        <f t="shared" si="9"/>
        <v>8.1999999999999993</v>
      </c>
      <c r="AB43" s="171">
        <f>'Lack of Coping Capacity'!G131</f>
        <v>9.1999999999999993</v>
      </c>
      <c r="AC43" s="172">
        <f>'Lack of Coping Capacity'!J131</f>
        <v>8</v>
      </c>
      <c r="AD43" s="168">
        <f>'Lack of Coping Capacity'!K131</f>
        <v>8.6</v>
      </c>
      <c r="AE43" s="171">
        <f>'Lack of Coping Capacity'!P131</f>
        <v>8.6</v>
      </c>
      <c r="AF43" s="164">
        <f>'Lack of Coping Capacity'!S131</f>
        <v>7.8</v>
      </c>
      <c r="AG43" s="172">
        <f>'Lack of Coping Capacity'!X131</f>
        <v>8.1999999999999993</v>
      </c>
      <c r="AH43" s="168">
        <f>'Lack of Coping Capacity'!Y131</f>
        <v>8.1999999999999993</v>
      </c>
      <c r="AI43" s="168">
        <f t="shared" si="10"/>
        <v>8.4</v>
      </c>
      <c r="AJ43" s="173">
        <f t="shared" si="11"/>
        <v>6.3</v>
      </c>
      <c r="AK43" s="8" t="str">
        <f t="shared" si="12"/>
        <v>HIGH</v>
      </c>
      <c r="AL43" s="8" t="str">
        <f t="shared" si="5"/>
        <v>LOW</v>
      </c>
      <c r="AM43" s="8" t="str">
        <f t="shared" si="6"/>
        <v>VERY HIGH</v>
      </c>
      <c r="AN43" s="8" t="str">
        <f t="shared" si="7"/>
        <v>VERY HIGH</v>
      </c>
    </row>
    <row r="44" spans="1:40" ht="16.5" customHeight="1">
      <c r="A44" s="132" t="s">
        <v>110</v>
      </c>
      <c r="B44" s="210" t="s">
        <v>146</v>
      </c>
      <c r="C44" s="210" t="s">
        <v>112</v>
      </c>
      <c r="D44" s="90" t="s">
        <v>147</v>
      </c>
      <c r="E44" s="161">
        <f>'Hazard &amp; Exposure'!S132</f>
        <v>2</v>
      </c>
      <c r="F44" s="161">
        <f>'Hazard &amp; Exposure'!T132</f>
        <v>8.1999999999999993</v>
      </c>
      <c r="G44" s="161">
        <f>'Hazard &amp; Exposure'!U132</f>
        <v>4.5999999999999996</v>
      </c>
      <c r="H44" s="166">
        <f>'Hazard &amp; Exposure'!V132</f>
        <v>5.0999999999999996</v>
      </c>
      <c r="I44" s="168">
        <f>'Hazard &amp; Exposure'!W132</f>
        <v>5.4</v>
      </c>
      <c r="J44" s="167">
        <f>'Hazard &amp; Exposure'!AC132</f>
        <v>4</v>
      </c>
      <c r="K44" s="227">
        <f>'Hazard &amp; Exposure'!AA43</f>
        <v>0</v>
      </c>
      <c r="L44" s="166">
        <f>'Hazard &amp; Exposure'!Z132</f>
        <v>9.8000000000000007</v>
      </c>
      <c r="M44" s="168">
        <f>'Hazard &amp; Exposure'!AD132</f>
        <v>4.5999999999999996</v>
      </c>
      <c r="N44" s="168">
        <f t="shared" si="8"/>
        <v>5</v>
      </c>
      <c r="O44" s="169">
        <f>Vulnerability!F132</f>
        <v>9.6999999999999993</v>
      </c>
      <c r="P44" s="163">
        <f>Vulnerability!I132</f>
        <v>6</v>
      </c>
      <c r="Q44" s="170">
        <f>Vulnerability!P132</f>
        <v>2.1</v>
      </c>
      <c r="R44" s="168">
        <f>Vulnerability!Q132</f>
        <v>6.9</v>
      </c>
      <c r="S44" s="169">
        <f>Vulnerability!V132</f>
        <v>5</v>
      </c>
      <c r="T44" s="162">
        <f>Vulnerability!AD132</f>
        <v>3.9</v>
      </c>
      <c r="U44" s="162">
        <f>Vulnerability!AG132</f>
        <v>4.2</v>
      </c>
      <c r="V44" s="162">
        <f>Vulnerability!AJ132</f>
        <v>7</v>
      </c>
      <c r="W44" s="162">
        <f>Vulnerability!AM132</f>
        <v>10</v>
      </c>
      <c r="X44" s="162">
        <f>Vulnerability!AP132</f>
        <v>7.7</v>
      </c>
      <c r="Y44" s="170">
        <f>Vulnerability!AQ132</f>
        <v>7.3</v>
      </c>
      <c r="Z44" s="168">
        <f>Vulnerability!AR132</f>
        <v>6.3</v>
      </c>
      <c r="AA44" s="168">
        <f t="shared" si="9"/>
        <v>6.6</v>
      </c>
      <c r="AB44" s="171">
        <f>'Lack of Coping Capacity'!G132</f>
        <v>9.1999999999999993</v>
      </c>
      <c r="AC44" s="172">
        <f>'Lack of Coping Capacity'!J132</f>
        <v>8</v>
      </c>
      <c r="AD44" s="168">
        <f>'Lack of Coping Capacity'!K132</f>
        <v>8.6</v>
      </c>
      <c r="AE44" s="171">
        <f>'Lack of Coping Capacity'!P132</f>
        <v>8.6</v>
      </c>
      <c r="AF44" s="164">
        <f>'Lack of Coping Capacity'!S132</f>
        <v>8.8000000000000007</v>
      </c>
      <c r="AG44" s="172">
        <f>'Lack of Coping Capacity'!X132</f>
        <v>8.1999999999999993</v>
      </c>
      <c r="AH44" s="168">
        <f>'Lack of Coping Capacity'!Y132</f>
        <v>8.5</v>
      </c>
      <c r="AI44" s="168">
        <f t="shared" si="10"/>
        <v>8.6</v>
      </c>
      <c r="AJ44" s="173">
        <f t="shared" si="11"/>
        <v>6.6</v>
      </c>
      <c r="AK44" s="8" t="str">
        <f t="shared" si="12"/>
        <v>HIGH</v>
      </c>
      <c r="AL44" s="8" t="str">
        <f t="shared" si="5"/>
        <v>MEDIUM</v>
      </c>
      <c r="AM44" s="8" t="str">
        <f t="shared" si="6"/>
        <v>HIGH</v>
      </c>
      <c r="AN44" s="8" t="str">
        <f t="shared" si="7"/>
        <v>VERY HIGH</v>
      </c>
    </row>
    <row r="45" spans="1:40" ht="16.5" customHeight="1">
      <c r="A45" s="132" t="s">
        <v>110</v>
      </c>
      <c r="B45" s="108" t="s">
        <v>148</v>
      </c>
      <c r="C45" s="108" t="s">
        <v>112</v>
      </c>
      <c r="D45" s="90" t="s">
        <v>149</v>
      </c>
      <c r="E45" s="161">
        <f>'Hazard &amp; Exposure'!S133</f>
        <v>2.6</v>
      </c>
      <c r="F45" s="161">
        <f>'Hazard &amp; Exposure'!T133</f>
        <v>6.8</v>
      </c>
      <c r="G45" s="161">
        <f>'Hazard &amp; Exposure'!U133</f>
        <v>2.4</v>
      </c>
      <c r="H45" s="166">
        <f>'Hazard &amp; Exposure'!V133</f>
        <v>5</v>
      </c>
      <c r="I45" s="168">
        <f>'Hazard &amp; Exposure'!W133</f>
        <v>4.5</v>
      </c>
      <c r="J45" s="167">
        <f>'Hazard &amp; Exposure'!AC133</f>
        <v>4</v>
      </c>
      <c r="K45" s="227">
        <f>'Hazard &amp; Exposure'!AA44</f>
        <v>0</v>
      </c>
      <c r="L45" s="166">
        <f>'Hazard &amp; Exposure'!Z133</f>
        <v>7</v>
      </c>
      <c r="M45" s="168">
        <f>'Hazard &amp; Exposure'!AD133</f>
        <v>3.7</v>
      </c>
      <c r="N45" s="168">
        <f t="shared" si="8"/>
        <v>4.0999999999999996</v>
      </c>
      <c r="O45" s="169">
        <f>Vulnerability!F133</f>
        <v>10</v>
      </c>
      <c r="P45" s="163">
        <f>Vulnerability!I133</f>
        <v>6</v>
      </c>
      <c r="Q45" s="170">
        <f>Vulnerability!P133</f>
        <v>2.1</v>
      </c>
      <c r="R45" s="168">
        <f>Vulnerability!Q133</f>
        <v>7</v>
      </c>
      <c r="S45" s="169">
        <f>Vulnerability!V133</f>
        <v>8.8000000000000007</v>
      </c>
      <c r="T45" s="162">
        <f>Vulnerability!AD133</f>
        <v>4</v>
      </c>
      <c r="U45" s="162">
        <f>Vulnerability!AG133</f>
        <v>4.2</v>
      </c>
      <c r="V45" s="162">
        <f>Vulnerability!AJ133</f>
        <v>5.5</v>
      </c>
      <c r="W45" s="162">
        <f>Vulnerability!AM133</f>
        <v>10</v>
      </c>
      <c r="X45" s="162">
        <f>Vulnerability!AP133</f>
        <v>10</v>
      </c>
      <c r="Y45" s="170">
        <f>Vulnerability!AQ133</f>
        <v>7.9</v>
      </c>
      <c r="Z45" s="168">
        <f>Vulnerability!AR133</f>
        <v>8.4</v>
      </c>
      <c r="AA45" s="168">
        <f t="shared" si="9"/>
        <v>7.8</v>
      </c>
      <c r="AB45" s="171">
        <f>'Lack of Coping Capacity'!G133</f>
        <v>9.1999999999999993</v>
      </c>
      <c r="AC45" s="172">
        <f>'Lack of Coping Capacity'!J133</f>
        <v>8</v>
      </c>
      <c r="AD45" s="168">
        <f>'Lack of Coping Capacity'!K133</f>
        <v>8.6</v>
      </c>
      <c r="AE45" s="171">
        <f>'Lack of Coping Capacity'!P133</f>
        <v>8.6</v>
      </c>
      <c r="AF45" s="164">
        <f>'Lack of Coping Capacity'!S133</f>
        <v>9.8000000000000007</v>
      </c>
      <c r="AG45" s="172">
        <f>'Lack of Coping Capacity'!X133</f>
        <v>8.1999999999999993</v>
      </c>
      <c r="AH45" s="168">
        <f>'Lack of Coping Capacity'!Y133</f>
        <v>8.9</v>
      </c>
      <c r="AI45" s="168">
        <f t="shared" si="10"/>
        <v>8.8000000000000007</v>
      </c>
      <c r="AJ45" s="173">
        <f t="shared" si="11"/>
        <v>6.6</v>
      </c>
      <c r="AK45" s="8" t="str">
        <f t="shared" si="12"/>
        <v>HIGH</v>
      </c>
      <c r="AL45" s="8" t="str">
        <f t="shared" si="5"/>
        <v>LOW</v>
      </c>
      <c r="AM45" s="8" t="str">
        <f t="shared" si="6"/>
        <v>VERY HIGH</v>
      </c>
      <c r="AN45" s="8" t="str">
        <f t="shared" si="7"/>
        <v>VERY HIGH</v>
      </c>
    </row>
    <row r="46" spans="1:40" ht="16.5" customHeight="1">
      <c r="A46" s="132" t="s">
        <v>110</v>
      </c>
      <c r="B46" s="108" t="s">
        <v>150</v>
      </c>
      <c r="C46" s="108" t="s">
        <v>112</v>
      </c>
      <c r="D46" s="90" t="s">
        <v>151</v>
      </c>
      <c r="E46" s="161">
        <f>'Hazard &amp; Exposure'!S134</f>
        <v>1.8</v>
      </c>
      <c r="F46" s="161">
        <f>'Hazard &amp; Exposure'!T134</f>
        <v>6.6</v>
      </c>
      <c r="G46" s="161">
        <f>'Hazard &amp; Exposure'!U134</f>
        <v>3</v>
      </c>
      <c r="H46" s="166">
        <f>'Hazard &amp; Exposure'!V134</f>
        <v>4.2</v>
      </c>
      <c r="I46" s="168">
        <f>'Hazard &amp; Exposure'!W134</f>
        <v>4.0999999999999996</v>
      </c>
      <c r="J46" s="167">
        <f>'Hazard &amp; Exposure'!AC134</f>
        <v>4</v>
      </c>
      <c r="K46" s="227">
        <f>'Hazard &amp; Exposure'!AA45</f>
        <v>0</v>
      </c>
      <c r="L46" s="166">
        <f>'Hazard &amp; Exposure'!Z134</f>
        <v>7</v>
      </c>
      <c r="M46" s="168">
        <f>'Hazard &amp; Exposure'!AD134</f>
        <v>3.7</v>
      </c>
      <c r="N46" s="168">
        <f t="shared" si="8"/>
        <v>3.9</v>
      </c>
      <c r="O46" s="169">
        <f>Vulnerability!F134</f>
        <v>9</v>
      </c>
      <c r="P46" s="163">
        <f>Vulnerability!I134</f>
        <v>6</v>
      </c>
      <c r="Q46" s="170">
        <f>Vulnerability!P134</f>
        <v>2.1</v>
      </c>
      <c r="R46" s="168">
        <f>Vulnerability!Q134</f>
        <v>6.5</v>
      </c>
      <c r="S46" s="169">
        <f>Vulnerability!V134</f>
        <v>0</v>
      </c>
      <c r="T46" s="162">
        <f>Vulnerability!AD134</f>
        <v>4.2</v>
      </c>
      <c r="U46" s="162">
        <f>Vulnerability!AG134</f>
        <v>5.5</v>
      </c>
      <c r="V46" s="162">
        <f>Vulnerability!AJ134</f>
        <v>2.4</v>
      </c>
      <c r="W46" s="162">
        <f>Vulnerability!AM134</f>
        <v>6.2</v>
      </c>
      <c r="X46" s="162">
        <f>Vulnerability!AP134</f>
        <v>7.4</v>
      </c>
      <c r="Y46" s="170">
        <f>Vulnerability!AQ134</f>
        <v>5.4</v>
      </c>
      <c r="Z46" s="168">
        <f>Vulnerability!AR134</f>
        <v>3.1</v>
      </c>
      <c r="AA46" s="168">
        <f t="shared" si="9"/>
        <v>5</v>
      </c>
      <c r="AB46" s="171">
        <f>'Lack of Coping Capacity'!G134</f>
        <v>9.1999999999999993</v>
      </c>
      <c r="AC46" s="172">
        <f>'Lack of Coping Capacity'!J134</f>
        <v>8</v>
      </c>
      <c r="AD46" s="168">
        <f>'Lack of Coping Capacity'!K134</f>
        <v>8.6</v>
      </c>
      <c r="AE46" s="171">
        <f>'Lack of Coping Capacity'!P134</f>
        <v>8.6</v>
      </c>
      <c r="AF46" s="164">
        <f>'Lack of Coping Capacity'!S134</f>
        <v>10</v>
      </c>
      <c r="AG46" s="172">
        <f>'Lack of Coping Capacity'!X134</f>
        <v>6.8</v>
      </c>
      <c r="AH46" s="168">
        <f>'Lack of Coping Capacity'!Y134</f>
        <v>8.5</v>
      </c>
      <c r="AI46" s="168">
        <f t="shared" si="10"/>
        <v>8.6</v>
      </c>
      <c r="AJ46" s="173">
        <f t="shared" si="11"/>
        <v>5.5</v>
      </c>
      <c r="AK46" s="8" t="str">
        <f t="shared" si="12"/>
        <v>MEDIUM</v>
      </c>
      <c r="AL46" s="8" t="str">
        <f t="shared" si="5"/>
        <v>LOW</v>
      </c>
      <c r="AM46" s="8" t="str">
        <f t="shared" si="6"/>
        <v>LOW</v>
      </c>
      <c r="AN46" s="8" t="str">
        <f t="shared" si="7"/>
        <v>VERY HIGH</v>
      </c>
    </row>
    <row r="47" spans="1:40" ht="16.5" customHeight="1">
      <c r="A47" s="132" t="s">
        <v>110</v>
      </c>
      <c r="B47" s="108" t="s">
        <v>152</v>
      </c>
      <c r="C47" s="108" t="s">
        <v>112</v>
      </c>
      <c r="D47" s="90" t="s">
        <v>153</v>
      </c>
      <c r="E47" s="161">
        <f>'Hazard &amp; Exposure'!S135</f>
        <v>4.3</v>
      </c>
      <c r="F47" s="161">
        <f>'Hazard &amp; Exposure'!T135</f>
        <v>0</v>
      </c>
      <c r="G47" s="161">
        <f>'Hazard &amp; Exposure'!U135</f>
        <v>0</v>
      </c>
      <c r="H47" s="166">
        <f>'Hazard &amp; Exposure'!V135</f>
        <v>4.9000000000000004</v>
      </c>
      <c r="I47" s="168">
        <f>'Hazard &amp; Exposure'!W135</f>
        <v>2.6</v>
      </c>
      <c r="J47" s="167">
        <f>'Hazard &amp; Exposure'!AC135</f>
        <v>4</v>
      </c>
      <c r="K47" s="227">
        <f>'Hazard &amp; Exposure'!AA46</f>
        <v>0</v>
      </c>
      <c r="L47" s="166">
        <f>'Hazard &amp; Exposure'!Z135</f>
        <v>9.8000000000000007</v>
      </c>
      <c r="M47" s="168">
        <f>'Hazard &amp; Exposure'!AD135</f>
        <v>4.5999999999999996</v>
      </c>
      <c r="N47" s="168">
        <f t="shared" si="8"/>
        <v>3.7</v>
      </c>
      <c r="O47" s="169">
        <f>Vulnerability!F135</f>
        <v>10</v>
      </c>
      <c r="P47" s="163">
        <f>Vulnerability!I135</f>
        <v>6</v>
      </c>
      <c r="Q47" s="170">
        <f>Vulnerability!P135</f>
        <v>2.1</v>
      </c>
      <c r="R47" s="168">
        <f>Vulnerability!Q135</f>
        <v>7</v>
      </c>
      <c r="S47" s="169">
        <f>Vulnerability!V135</f>
        <v>0</v>
      </c>
      <c r="T47" s="162">
        <f>Vulnerability!AD135</f>
        <v>4.2</v>
      </c>
      <c r="U47" s="162">
        <f>Vulnerability!AG135</f>
        <v>3</v>
      </c>
      <c r="V47" s="162">
        <f>Vulnerability!AJ135</f>
        <v>5.9</v>
      </c>
      <c r="W47" s="162">
        <f>Vulnerability!AM135</f>
        <v>10</v>
      </c>
      <c r="X47" s="162">
        <f>Vulnerability!AP135</f>
        <v>10</v>
      </c>
      <c r="Y47" s="170">
        <f>Vulnerability!AQ135</f>
        <v>7.9</v>
      </c>
      <c r="Z47" s="168">
        <f>Vulnerability!AR135</f>
        <v>5.0999999999999996</v>
      </c>
      <c r="AA47" s="168">
        <f t="shared" si="9"/>
        <v>6.1</v>
      </c>
      <c r="AB47" s="171">
        <f>'Lack of Coping Capacity'!G135</f>
        <v>9.1999999999999993</v>
      </c>
      <c r="AC47" s="172">
        <f>'Lack of Coping Capacity'!J135</f>
        <v>8</v>
      </c>
      <c r="AD47" s="168">
        <f>'Lack of Coping Capacity'!K135</f>
        <v>8.6</v>
      </c>
      <c r="AE47" s="171">
        <f>'Lack of Coping Capacity'!P135</f>
        <v>8.6</v>
      </c>
      <c r="AF47" s="164">
        <f>'Lack of Coping Capacity'!S135</f>
        <v>5</v>
      </c>
      <c r="AG47" s="172">
        <f>'Lack of Coping Capacity'!X135</f>
        <v>8.1999999999999993</v>
      </c>
      <c r="AH47" s="168">
        <f>'Lack of Coping Capacity'!Y135</f>
        <v>7.3</v>
      </c>
      <c r="AI47" s="168">
        <f t="shared" si="10"/>
        <v>8</v>
      </c>
      <c r="AJ47" s="173">
        <f t="shared" si="11"/>
        <v>5.7</v>
      </c>
      <c r="AK47" s="8" t="str">
        <f t="shared" si="12"/>
        <v>MEDIUM</v>
      </c>
      <c r="AL47" s="8" t="str">
        <f t="shared" si="5"/>
        <v>LOW</v>
      </c>
      <c r="AM47" s="8" t="str">
        <f t="shared" si="6"/>
        <v>HIGH</v>
      </c>
      <c r="AN47" s="8" t="str">
        <f t="shared" si="7"/>
        <v>HIGH</v>
      </c>
    </row>
    <row r="48" spans="1:40" ht="16.5" customHeight="1">
      <c r="A48" s="132" t="s">
        <v>110</v>
      </c>
      <c r="B48" s="108" t="s">
        <v>154</v>
      </c>
      <c r="C48" s="108" t="s">
        <v>112</v>
      </c>
      <c r="D48" s="90" t="s">
        <v>155</v>
      </c>
      <c r="E48" s="161">
        <f>'Hazard &amp; Exposure'!S136</f>
        <v>2.5</v>
      </c>
      <c r="F48" s="161">
        <f>'Hazard &amp; Exposure'!T136</f>
        <v>10</v>
      </c>
      <c r="G48" s="161">
        <f>'Hazard &amp; Exposure'!U136</f>
        <v>1.4</v>
      </c>
      <c r="H48" s="166">
        <f>'Hazard &amp; Exposure'!V136</f>
        <v>4.7</v>
      </c>
      <c r="I48" s="168">
        <f>'Hazard &amp; Exposure'!W136</f>
        <v>6.2</v>
      </c>
      <c r="J48" s="167">
        <f>'Hazard &amp; Exposure'!AC136</f>
        <v>5</v>
      </c>
      <c r="K48" s="227">
        <f>'Hazard &amp; Exposure'!AA47</f>
        <v>0</v>
      </c>
      <c r="L48" s="166">
        <f>'Hazard &amp; Exposure'!Z136</f>
        <v>7</v>
      </c>
      <c r="M48" s="168">
        <f>'Hazard &amp; Exposure'!AD136</f>
        <v>5.7</v>
      </c>
      <c r="N48" s="168">
        <f t="shared" si="8"/>
        <v>6</v>
      </c>
      <c r="O48" s="169">
        <f>Vulnerability!F136</f>
        <v>5.0999999999999996</v>
      </c>
      <c r="P48" s="163">
        <f>Vulnerability!I136</f>
        <v>6</v>
      </c>
      <c r="Q48" s="170">
        <f>Vulnerability!P136</f>
        <v>2.1</v>
      </c>
      <c r="R48" s="168">
        <f>Vulnerability!Q136</f>
        <v>4.5999999999999996</v>
      </c>
      <c r="S48" s="169">
        <f>Vulnerability!V136</f>
        <v>4.3</v>
      </c>
      <c r="T48" s="162">
        <f>Vulnerability!AD136</f>
        <v>4.5999999999999996</v>
      </c>
      <c r="U48" s="162">
        <f>Vulnerability!AG136</f>
        <v>5.4</v>
      </c>
      <c r="V48" s="162">
        <f>Vulnerability!AJ136</f>
        <v>4.0999999999999996</v>
      </c>
      <c r="W48" s="162">
        <f>Vulnerability!AM136</f>
        <v>3.2</v>
      </c>
      <c r="X48" s="162" t="str">
        <f>Vulnerability!AP136</f>
        <v>x</v>
      </c>
      <c r="Y48" s="170">
        <f>Vulnerability!AQ136</f>
        <v>4.4000000000000004</v>
      </c>
      <c r="Z48" s="168">
        <f>Vulnerability!AR136</f>
        <v>4.4000000000000004</v>
      </c>
      <c r="AA48" s="168">
        <f t="shared" si="9"/>
        <v>4.5</v>
      </c>
      <c r="AB48" s="171">
        <f>'Lack of Coping Capacity'!G136</f>
        <v>9.1999999999999993</v>
      </c>
      <c r="AC48" s="172">
        <f>'Lack of Coping Capacity'!J136</f>
        <v>8</v>
      </c>
      <c r="AD48" s="168">
        <f>'Lack of Coping Capacity'!K136</f>
        <v>8.6</v>
      </c>
      <c r="AE48" s="171">
        <f>'Lack of Coping Capacity'!P136</f>
        <v>7.8</v>
      </c>
      <c r="AF48" s="164">
        <f>'Lack of Coping Capacity'!S136</f>
        <v>5.6</v>
      </c>
      <c r="AG48" s="172">
        <f>'Lack of Coping Capacity'!X136</f>
        <v>7.4</v>
      </c>
      <c r="AH48" s="168">
        <f>'Lack of Coping Capacity'!Y136</f>
        <v>6.9</v>
      </c>
      <c r="AI48" s="168">
        <f t="shared" si="10"/>
        <v>7.9</v>
      </c>
      <c r="AJ48" s="173">
        <f t="shared" si="11"/>
        <v>6</v>
      </c>
      <c r="AK48" s="8" t="str">
        <f t="shared" si="12"/>
        <v>HIGH</v>
      </c>
      <c r="AL48" s="8" t="str">
        <f t="shared" si="5"/>
        <v>HIGH</v>
      </c>
      <c r="AM48" s="8" t="str">
        <f t="shared" si="6"/>
        <v>LOW</v>
      </c>
      <c r="AN48" s="8" t="str">
        <f t="shared" si="7"/>
        <v>HIGH</v>
      </c>
    </row>
    <row r="49" spans="1:40" ht="16.5" customHeight="1" thickBot="1">
      <c r="A49" s="133" t="s">
        <v>110</v>
      </c>
      <c r="B49" s="134" t="s">
        <v>156</v>
      </c>
      <c r="C49" s="134" t="s">
        <v>112</v>
      </c>
      <c r="D49" s="212" t="s">
        <v>157</v>
      </c>
      <c r="E49" s="161">
        <f>'Hazard &amp; Exposure'!S137</f>
        <v>4.0999999999999996</v>
      </c>
      <c r="F49" s="161">
        <f>'Hazard &amp; Exposure'!T137</f>
        <v>1</v>
      </c>
      <c r="G49" s="161">
        <f>'Hazard &amp; Exposure'!U137</f>
        <v>2.7</v>
      </c>
      <c r="H49" s="166">
        <f>'Hazard &amp; Exposure'!V137</f>
        <v>4.4000000000000004</v>
      </c>
      <c r="I49" s="168">
        <f>'Hazard &amp; Exposure'!W137</f>
        <v>3.2</v>
      </c>
      <c r="J49" s="167">
        <f>'Hazard &amp; Exposure'!AC137</f>
        <v>4</v>
      </c>
      <c r="K49" s="227">
        <f>'Hazard &amp; Exposure'!AA48</f>
        <v>0</v>
      </c>
      <c r="L49" s="166">
        <f>'Hazard &amp; Exposure'!Z137</f>
        <v>7</v>
      </c>
      <c r="M49" s="168">
        <f>'Hazard &amp; Exposure'!AD137</f>
        <v>3.7</v>
      </c>
      <c r="N49" s="168">
        <f t="shared" si="8"/>
        <v>3.5</v>
      </c>
      <c r="O49" s="169">
        <f>Vulnerability!F137</f>
        <v>10</v>
      </c>
      <c r="P49" s="163">
        <f>Vulnerability!I137</f>
        <v>6</v>
      </c>
      <c r="Q49" s="170">
        <f>Vulnerability!P137</f>
        <v>2.1</v>
      </c>
      <c r="R49" s="168">
        <f>Vulnerability!Q137</f>
        <v>7</v>
      </c>
      <c r="S49" s="169">
        <f>Vulnerability!V137</f>
        <v>9</v>
      </c>
      <c r="T49" s="162">
        <f>Vulnerability!AD137</f>
        <v>3.9</v>
      </c>
      <c r="U49" s="162">
        <f>Vulnerability!AG137</f>
        <v>2.9</v>
      </c>
      <c r="V49" s="162">
        <f>Vulnerability!AJ137</f>
        <v>7.2</v>
      </c>
      <c r="W49" s="162">
        <f>Vulnerability!AM137</f>
        <v>0</v>
      </c>
      <c r="X49" s="162">
        <f>Vulnerability!AP137</f>
        <v>10</v>
      </c>
      <c r="Y49" s="170">
        <f>Vulnerability!AQ137</f>
        <v>6.2</v>
      </c>
      <c r="Z49" s="168">
        <f>Vulnerability!AR137</f>
        <v>7.9</v>
      </c>
      <c r="AA49" s="168">
        <f t="shared" si="9"/>
        <v>7.5</v>
      </c>
      <c r="AB49" s="171">
        <f>'Lack of Coping Capacity'!G137</f>
        <v>9.1999999999999993</v>
      </c>
      <c r="AC49" s="172">
        <f>'Lack of Coping Capacity'!J137</f>
        <v>8</v>
      </c>
      <c r="AD49" s="168">
        <f>'Lack of Coping Capacity'!K137</f>
        <v>8.6</v>
      </c>
      <c r="AE49" s="171">
        <f>'Lack of Coping Capacity'!P137</f>
        <v>8.6</v>
      </c>
      <c r="AF49" s="164">
        <f>'Lack of Coping Capacity'!S137</f>
        <v>9.9</v>
      </c>
      <c r="AG49" s="172">
        <f>'Lack of Coping Capacity'!X137</f>
        <v>8.1999999999999993</v>
      </c>
      <c r="AH49" s="168">
        <f>'Lack of Coping Capacity'!Y137</f>
        <v>8.9</v>
      </c>
      <c r="AI49" s="168">
        <f t="shared" si="10"/>
        <v>8.8000000000000007</v>
      </c>
      <c r="AJ49" s="173">
        <f t="shared" si="11"/>
        <v>6.1</v>
      </c>
      <c r="AK49" s="8" t="str">
        <f t="shared" si="12"/>
        <v>HIGH</v>
      </c>
      <c r="AL49" s="8" t="str">
        <f t="shared" si="5"/>
        <v>LOW</v>
      </c>
      <c r="AM49" s="8" t="str">
        <f t="shared" si="6"/>
        <v>VERY HIGH</v>
      </c>
      <c r="AN49" s="8" t="str">
        <f t="shared" si="7"/>
        <v>VERY HIGH</v>
      </c>
    </row>
    <row r="50" spans="1:40" ht="16.5" customHeight="1">
      <c r="A50" s="132" t="s">
        <v>158</v>
      </c>
      <c r="B50" s="210" t="s">
        <v>159</v>
      </c>
      <c r="C50" s="210" t="s">
        <v>160</v>
      </c>
      <c r="D50" s="90" t="s">
        <v>161</v>
      </c>
      <c r="E50" s="161">
        <f>'Hazard &amp; Exposure'!S26</f>
        <v>0.6</v>
      </c>
      <c r="F50" s="161">
        <f>'Hazard &amp; Exposure'!T26</f>
        <v>0</v>
      </c>
      <c r="G50" s="161">
        <f>'Hazard &amp; Exposure'!U26</f>
        <v>0</v>
      </c>
      <c r="H50" s="166">
        <f>'Hazard &amp; Exposure'!V26</f>
        <v>2.7</v>
      </c>
      <c r="I50" s="168">
        <f>'Hazard &amp; Exposure'!W26</f>
        <v>0.9</v>
      </c>
      <c r="J50" s="167">
        <f>'Hazard &amp; Exposure'!AC26</f>
        <v>0</v>
      </c>
      <c r="K50" s="227">
        <f>'Hazard &amp; Exposure'!AA49</f>
        <v>0</v>
      </c>
      <c r="L50" s="166">
        <f>'Hazard &amp; Exposure'!Z26</f>
        <v>0</v>
      </c>
      <c r="M50" s="168">
        <f>'Hazard &amp; Exposure'!AD26</f>
        <v>0</v>
      </c>
      <c r="N50" s="168">
        <f t="shared" si="8"/>
        <v>0.5</v>
      </c>
      <c r="O50" s="169">
        <f>Vulnerability!F26</f>
        <v>3.8</v>
      </c>
      <c r="P50" s="163">
        <f>Vulnerability!I26</f>
        <v>5.7</v>
      </c>
      <c r="Q50" s="170">
        <f>Vulnerability!P26</f>
        <v>7.6</v>
      </c>
      <c r="R50" s="168">
        <f>Vulnerability!Q26</f>
        <v>5.2</v>
      </c>
      <c r="S50" s="169">
        <f>Vulnerability!V26</f>
        <v>6</v>
      </c>
      <c r="T50" s="162">
        <f>Vulnerability!AD26</f>
        <v>3.6</v>
      </c>
      <c r="U50" s="162">
        <f>Vulnerability!AG26</f>
        <v>2</v>
      </c>
      <c r="V50" s="162">
        <f>Vulnerability!AJ26</f>
        <v>1.5</v>
      </c>
      <c r="W50" s="162">
        <f>Vulnerability!AM26</f>
        <v>9.9</v>
      </c>
      <c r="X50" s="162">
        <f>Vulnerability!AP26</f>
        <v>0.5</v>
      </c>
      <c r="Y50" s="170">
        <f>Vulnerability!AQ26</f>
        <v>5</v>
      </c>
      <c r="Z50" s="168">
        <f>Vulnerability!AR26</f>
        <v>5.5</v>
      </c>
      <c r="AA50" s="168">
        <f t="shared" si="9"/>
        <v>5.4</v>
      </c>
      <c r="AB50" s="171">
        <f>'Lack of Coping Capacity'!G26</f>
        <v>5.0999999999999996</v>
      </c>
      <c r="AC50" s="172">
        <f>'Lack of Coping Capacity'!J26</f>
        <v>6.3</v>
      </c>
      <c r="AD50" s="168">
        <f>'Lack of Coping Capacity'!K26</f>
        <v>5.7</v>
      </c>
      <c r="AE50" s="171">
        <f>'Lack of Coping Capacity'!P26</f>
        <v>4.3</v>
      </c>
      <c r="AF50" s="164">
        <f>'Lack of Coping Capacity'!S26</f>
        <v>2.5</v>
      </c>
      <c r="AG50" s="172">
        <f>'Lack of Coping Capacity'!X26</f>
        <v>6.1</v>
      </c>
      <c r="AH50" s="168">
        <f>'Lack of Coping Capacity'!Y26</f>
        <v>4.3</v>
      </c>
      <c r="AI50" s="168">
        <f t="shared" si="10"/>
        <v>5</v>
      </c>
      <c r="AJ50" s="173">
        <f t="shared" si="11"/>
        <v>2.4</v>
      </c>
      <c r="AK50" s="8" t="str">
        <f t="shared" si="12"/>
        <v>VERY LOW</v>
      </c>
      <c r="AL50" s="8" t="str">
        <f t="shared" si="5"/>
        <v>VERY LOW</v>
      </c>
      <c r="AM50" s="8" t="str">
        <f t="shared" si="6"/>
        <v>MEDIUM</v>
      </c>
      <c r="AN50" s="8" t="str">
        <f t="shared" si="7"/>
        <v>VERY LOW</v>
      </c>
    </row>
    <row r="51" spans="1:40" ht="16.5" customHeight="1">
      <c r="A51" s="132" t="s">
        <v>158</v>
      </c>
      <c r="B51" s="108" t="s">
        <v>162</v>
      </c>
      <c r="C51" s="108" t="s">
        <v>160</v>
      </c>
      <c r="D51" s="90" t="s">
        <v>163</v>
      </c>
      <c r="E51" s="161">
        <f>'Hazard &amp; Exposure'!S27</f>
        <v>2.5</v>
      </c>
      <c r="F51" s="161">
        <f>'Hazard &amp; Exposure'!T27</f>
        <v>6.5</v>
      </c>
      <c r="G51" s="161">
        <f>'Hazard &amp; Exposure'!U27</f>
        <v>3.5</v>
      </c>
      <c r="H51" s="166">
        <f>'Hazard &amp; Exposure'!V27</f>
        <v>3.7</v>
      </c>
      <c r="I51" s="168">
        <f>'Hazard &amp; Exposure'!W27</f>
        <v>4.2</v>
      </c>
      <c r="J51" s="167">
        <f>'Hazard &amp; Exposure'!AC27</f>
        <v>0</v>
      </c>
      <c r="K51" s="227">
        <f>'Hazard &amp; Exposure'!AA50</f>
        <v>0</v>
      </c>
      <c r="L51" s="166">
        <f>'Hazard &amp; Exposure'!Z27</f>
        <v>0</v>
      </c>
      <c r="M51" s="168">
        <f>'Hazard &amp; Exposure'!AD27</f>
        <v>0</v>
      </c>
      <c r="N51" s="168">
        <f t="shared" si="8"/>
        <v>2.2999999999999998</v>
      </c>
      <c r="O51" s="169">
        <f>Vulnerability!F27</f>
        <v>7.1</v>
      </c>
      <c r="P51" s="163">
        <f>Vulnerability!I27</f>
        <v>5.7</v>
      </c>
      <c r="Q51" s="170">
        <f>Vulnerability!P27</f>
        <v>7.6</v>
      </c>
      <c r="R51" s="168">
        <f>Vulnerability!Q27</f>
        <v>6.9</v>
      </c>
      <c r="S51" s="169">
        <f>Vulnerability!V27</f>
        <v>0</v>
      </c>
      <c r="T51" s="162">
        <f>Vulnerability!AD27</f>
        <v>2.9</v>
      </c>
      <c r="U51" s="162">
        <f>Vulnerability!AG27</f>
        <v>2.2999999999999998</v>
      </c>
      <c r="V51" s="162">
        <f>Vulnerability!AJ27</f>
        <v>2.6</v>
      </c>
      <c r="W51" s="162">
        <f>Vulnerability!AM27</f>
        <v>0.2</v>
      </c>
      <c r="X51" s="162">
        <f>Vulnerability!AP27</f>
        <v>4.5999999999999996</v>
      </c>
      <c r="Y51" s="170">
        <f>Vulnerability!AQ27</f>
        <v>2.6</v>
      </c>
      <c r="Z51" s="168">
        <f>Vulnerability!AR27</f>
        <v>1.4</v>
      </c>
      <c r="AA51" s="168">
        <f t="shared" si="9"/>
        <v>4.7</v>
      </c>
      <c r="AB51" s="171">
        <f>'Lack of Coping Capacity'!G27</f>
        <v>5.0999999999999996</v>
      </c>
      <c r="AC51" s="172">
        <f>'Lack of Coping Capacity'!J27</f>
        <v>6.3</v>
      </c>
      <c r="AD51" s="168">
        <f>'Lack of Coping Capacity'!K27</f>
        <v>5.7</v>
      </c>
      <c r="AE51" s="171">
        <f>'Lack of Coping Capacity'!P27</f>
        <v>5.0999999999999996</v>
      </c>
      <c r="AF51" s="164">
        <f>'Lack of Coping Capacity'!S27</f>
        <v>4.4000000000000004</v>
      </c>
      <c r="AG51" s="172">
        <f>'Lack of Coping Capacity'!X27</f>
        <v>5.8</v>
      </c>
      <c r="AH51" s="168">
        <f>'Lack of Coping Capacity'!Y27</f>
        <v>5.0999999999999996</v>
      </c>
      <c r="AI51" s="168">
        <f t="shared" si="10"/>
        <v>5.4</v>
      </c>
      <c r="AJ51" s="173">
        <f t="shared" si="11"/>
        <v>3.9</v>
      </c>
      <c r="AK51" s="8" t="str">
        <f t="shared" si="12"/>
        <v>LOW</v>
      </c>
      <c r="AL51" s="8" t="str">
        <f t="shared" si="5"/>
        <v>VERY LOW</v>
      </c>
      <c r="AM51" s="8" t="str">
        <f t="shared" si="6"/>
        <v>LOW</v>
      </c>
      <c r="AN51" s="8" t="str">
        <f t="shared" si="7"/>
        <v>VERY LOW</v>
      </c>
    </row>
    <row r="52" spans="1:40" ht="16.5" customHeight="1">
      <c r="A52" s="132" t="s">
        <v>158</v>
      </c>
      <c r="B52" s="108" t="s">
        <v>164</v>
      </c>
      <c r="C52" s="108" t="s">
        <v>160</v>
      </c>
      <c r="D52" s="90" t="s">
        <v>165</v>
      </c>
      <c r="E52" s="161">
        <f>'Hazard &amp; Exposure'!S28</f>
        <v>2.1</v>
      </c>
      <c r="F52" s="161">
        <f>'Hazard &amp; Exposure'!T28</f>
        <v>0</v>
      </c>
      <c r="G52" s="161">
        <f>'Hazard &amp; Exposure'!U28</f>
        <v>3.2</v>
      </c>
      <c r="H52" s="166">
        <f>'Hazard &amp; Exposure'!V28</f>
        <v>3.4</v>
      </c>
      <c r="I52" s="168">
        <f>'Hazard &amp; Exposure'!W28</f>
        <v>2.2999999999999998</v>
      </c>
      <c r="J52" s="167">
        <f>'Hazard &amp; Exposure'!AC28</f>
        <v>5</v>
      </c>
      <c r="K52" s="227">
        <f>'Hazard &amp; Exposure'!AA51</f>
        <v>0</v>
      </c>
      <c r="L52" s="166">
        <f>'Hazard &amp; Exposure'!Z28</f>
        <v>0</v>
      </c>
      <c r="M52" s="168">
        <f>'Hazard &amp; Exposure'!AD28</f>
        <v>3.3</v>
      </c>
      <c r="N52" s="168">
        <f t="shared" si="8"/>
        <v>2.8</v>
      </c>
      <c r="O52" s="169">
        <f>Vulnerability!F28</f>
        <v>4.7</v>
      </c>
      <c r="P52" s="163">
        <f>Vulnerability!I28</f>
        <v>5.7</v>
      </c>
      <c r="Q52" s="170">
        <f>Vulnerability!P28</f>
        <v>7.6</v>
      </c>
      <c r="R52" s="168">
        <f>Vulnerability!Q28</f>
        <v>5.7</v>
      </c>
      <c r="S52" s="169">
        <f>Vulnerability!V28</f>
        <v>0</v>
      </c>
      <c r="T52" s="162">
        <f>Vulnerability!AD28</f>
        <v>2.8</v>
      </c>
      <c r="U52" s="162">
        <f>Vulnerability!AG28</f>
        <v>2.2999999999999998</v>
      </c>
      <c r="V52" s="162">
        <f>Vulnerability!AJ28</f>
        <v>2.2999999999999998</v>
      </c>
      <c r="W52" s="162">
        <f>Vulnerability!AM28</f>
        <v>0.3</v>
      </c>
      <c r="X52" s="162">
        <f>Vulnerability!AP28</f>
        <v>1.6</v>
      </c>
      <c r="Y52" s="170">
        <f>Vulnerability!AQ28</f>
        <v>1.9</v>
      </c>
      <c r="Z52" s="168">
        <f>Vulnerability!AR28</f>
        <v>1</v>
      </c>
      <c r="AA52" s="168">
        <f t="shared" si="9"/>
        <v>3.7</v>
      </c>
      <c r="AB52" s="171">
        <f>'Lack of Coping Capacity'!G28</f>
        <v>5.0999999999999996</v>
      </c>
      <c r="AC52" s="172">
        <f>'Lack of Coping Capacity'!J28</f>
        <v>6.3</v>
      </c>
      <c r="AD52" s="168">
        <f>'Lack of Coping Capacity'!K28</f>
        <v>5.7</v>
      </c>
      <c r="AE52" s="171">
        <f>'Lack of Coping Capacity'!P28</f>
        <v>5.0999999999999996</v>
      </c>
      <c r="AF52" s="164">
        <f>'Lack of Coping Capacity'!S28</f>
        <v>4.0999999999999996</v>
      </c>
      <c r="AG52" s="172">
        <f>'Lack of Coping Capacity'!X28</f>
        <v>5.7</v>
      </c>
      <c r="AH52" s="168">
        <f>'Lack of Coping Capacity'!Y28</f>
        <v>5</v>
      </c>
      <c r="AI52" s="168">
        <f t="shared" si="10"/>
        <v>5.4</v>
      </c>
      <c r="AJ52" s="173">
        <f t="shared" si="11"/>
        <v>3.8</v>
      </c>
      <c r="AK52" s="8" t="str">
        <f t="shared" si="12"/>
        <v>VERY LOW</v>
      </c>
      <c r="AL52" s="8" t="str">
        <f t="shared" si="5"/>
        <v>VERY LOW</v>
      </c>
      <c r="AM52" s="8" t="str">
        <f t="shared" si="6"/>
        <v>VERY LOW</v>
      </c>
      <c r="AN52" s="8" t="str">
        <f t="shared" si="7"/>
        <v>VERY LOW</v>
      </c>
    </row>
    <row r="53" spans="1:40" ht="16.5" customHeight="1">
      <c r="A53" s="132" t="s">
        <v>158</v>
      </c>
      <c r="B53" s="108" t="s">
        <v>166</v>
      </c>
      <c r="C53" s="108" t="s">
        <v>160</v>
      </c>
      <c r="D53" s="90" t="s">
        <v>167</v>
      </c>
      <c r="E53" s="161">
        <f>'Hazard &amp; Exposure'!S29</f>
        <v>1.7</v>
      </c>
      <c r="F53" s="161">
        <f>'Hazard &amp; Exposure'!T29</f>
        <v>6</v>
      </c>
      <c r="G53" s="161">
        <f>'Hazard &amp; Exposure'!U29</f>
        <v>1.6</v>
      </c>
      <c r="H53" s="166">
        <f>'Hazard &amp; Exposure'!V29</f>
        <v>3.5</v>
      </c>
      <c r="I53" s="168">
        <f>'Hazard &amp; Exposure'!W29</f>
        <v>3.4</v>
      </c>
      <c r="J53" s="167">
        <f>'Hazard &amp; Exposure'!AC29</f>
        <v>0</v>
      </c>
      <c r="K53" s="227">
        <f>'Hazard &amp; Exposure'!AA52</f>
        <v>0</v>
      </c>
      <c r="L53" s="166">
        <f>'Hazard &amp; Exposure'!Z29</f>
        <v>0</v>
      </c>
      <c r="M53" s="168">
        <f>'Hazard &amp; Exposure'!AD29</f>
        <v>0</v>
      </c>
      <c r="N53" s="168">
        <f t="shared" si="8"/>
        <v>1.9</v>
      </c>
      <c r="O53" s="169">
        <f>Vulnerability!F29</f>
        <v>8.3000000000000007</v>
      </c>
      <c r="P53" s="163">
        <f>Vulnerability!I29</f>
        <v>5.7</v>
      </c>
      <c r="Q53" s="170">
        <f>Vulnerability!P29</f>
        <v>7.6</v>
      </c>
      <c r="R53" s="168">
        <f>Vulnerability!Q29</f>
        <v>7.5</v>
      </c>
      <c r="S53" s="169">
        <f>Vulnerability!V29</f>
        <v>0</v>
      </c>
      <c r="T53" s="162">
        <f>Vulnerability!AD29</f>
        <v>3.3</v>
      </c>
      <c r="U53" s="162">
        <f>Vulnerability!AG29</f>
        <v>2.5</v>
      </c>
      <c r="V53" s="162">
        <f>Vulnerability!AJ29</f>
        <v>3.7</v>
      </c>
      <c r="W53" s="162">
        <f>Vulnerability!AM29</f>
        <v>0.4</v>
      </c>
      <c r="X53" s="162">
        <f>Vulnerability!AP29</f>
        <v>9.1999999999999993</v>
      </c>
      <c r="Y53" s="170">
        <f>Vulnerability!AQ29</f>
        <v>4.8</v>
      </c>
      <c r="Z53" s="168">
        <f>Vulnerability!AR29</f>
        <v>2.7</v>
      </c>
      <c r="AA53" s="168">
        <f t="shared" si="9"/>
        <v>5.6</v>
      </c>
      <c r="AB53" s="171">
        <f>'Lack of Coping Capacity'!G29</f>
        <v>5.0999999999999996</v>
      </c>
      <c r="AC53" s="172">
        <f>'Lack of Coping Capacity'!J29</f>
        <v>6.3</v>
      </c>
      <c r="AD53" s="168">
        <f>'Lack of Coping Capacity'!K29</f>
        <v>5.7</v>
      </c>
      <c r="AE53" s="171">
        <f>'Lack of Coping Capacity'!P29</f>
        <v>6</v>
      </c>
      <c r="AF53" s="164">
        <f>'Lack of Coping Capacity'!S29</f>
        <v>7.3</v>
      </c>
      <c r="AG53" s="172">
        <f>'Lack of Coping Capacity'!X29</f>
        <v>5.5</v>
      </c>
      <c r="AH53" s="168">
        <f>'Lack of Coping Capacity'!Y29</f>
        <v>6.3</v>
      </c>
      <c r="AI53" s="168">
        <f t="shared" si="10"/>
        <v>6</v>
      </c>
      <c r="AJ53" s="173">
        <f t="shared" si="11"/>
        <v>4</v>
      </c>
      <c r="AK53" s="8" t="str">
        <f t="shared" si="12"/>
        <v>LOW</v>
      </c>
      <c r="AL53" s="8" t="str">
        <f t="shared" si="5"/>
        <v>VERY LOW</v>
      </c>
      <c r="AM53" s="8" t="str">
        <f t="shared" si="6"/>
        <v>MEDIUM</v>
      </c>
      <c r="AN53" s="8" t="str">
        <f t="shared" si="7"/>
        <v>VERY LOW</v>
      </c>
    </row>
    <row r="54" spans="1:40" ht="16.5" customHeight="1">
      <c r="A54" s="132" t="s">
        <v>158</v>
      </c>
      <c r="B54" s="108" t="s">
        <v>168</v>
      </c>
      <c r="C54" s="108" t="s">
        <v>160</v>
      </c>
      <c r="D54" s="90" t="s">
        <v>169</v>
      </c>
      <c r="E54" s="161">
        <f>'Hazard &amp; Exposure'!S30</f>
        <v>0.6</v>
      </c>
      <c r="F54" s="161">
        <f>'Hazard &amp; Exposure'!T30</f>
        <v>0</v>
      </c>
      <c r="G54" s="161">
        <f>'Hazard &amp; Exposure'!U30</f>
        <v>1.4</v>
      </c>
      <c r="H54" s="166">
        <f>'Hazard &amp; Exposure'!V30</f>
        <v>3.3</v>
      </c>
      <c r="I54" s="168">
        <f>'Hazard &amp; Exposure'!W30</f>
        <v>1.4</v>
      </c>
      <c r="J54" s="167">
        <f>'Hazard &amp; Exposure'!AC30</f>
        <v>0</v>
      </c>
      <c r="K54" s="227">
        <f>'Hazard &amp; Exposure'!AA53</f>
        <v>0</v>
      </c>
      <c r="L54" s="166">
        <f>'Hazard &amp; Exposure'!Z30</f>
        <v>0</v>
      </c>
      <c r="M54" s="168">
        <f>'Hazard &amp; Exposure'!AD30</f>
        <v>0</v>
      </c>
      <c r="N54" s="168">
        <f t="shared" si="8"/>
        <v>0.7</v>
      </c>
      <c r="O54" s="169">
        <f>Vulnerability!F30</f>
        <v>4</v>
      </c>
      <c r="P54" s="163">
        <f>Vulnerability!I30</f>
        <v>5.7</v>
      </c>
      <c r="Q54" s="170">
        <f>Vulnerability!P30</f>
        <v>7.6</v>
      </c>
      <c r="R54" s="168">
        <f>Vulnerability!Q30</f>
        <v>5.3</v>
      </c>
      <c r="S54" s="169">
        <f>Vulnerability!V30</f>
        <v>0</v>
      </c>
      <c r="T54" s="162">
        <f>Vulnerability!AD30</f>
        <v>3</v>
      </c>
      <c r="U54" s="162">
        <f>Vulnerability!AG30</f>
        <v>2.2999999999999998</v>
      </c>
      <c r="V54" s="162">
        <f>Vulnerability!AJ30</f>
        <v>2.2000000000000002</v>
      </c>
      <c r="W54" s="162">
        <f>Vulnerability!AM30</f>
        <v>0.6</v>
      </c>
      <c r="X54" s="162">
        <f>Vulnerability!AP30</f>
        <v>4.5999999999999996</v>
      </c>
      <c r="Y54" s="170">
        <f>Vulnerability!AQ30</f>
        <v>2.6</v>
      </c>
      <c r="Z54" s="168">
        <f>Vulnerability!AR30</f>
        <v>1.4</v>
      </c>
      <c r="AA54" s="168">
        <f t="shared" si="9"/>
        <v>3.6</v>
      </c>
      <c r="AB54" s="171">
        <f>'Lack of Coping Capacity'!G30</f>
        <v>5.0999999999999996</v>
      </c>
      <c r="AC54" s="172">
        <f>'Lack of Coping Capacity'!J30</f>
        <v>6.3</v>
      </c>
      <c r="AD54" s="168">
        <f>'Lack of Coping Capacity'!K30</f>
        <v>5.7</v>
      </c>
      <c r="AE54" s="171">
        <f>'Lack of Coping Capacity'!P30</f>
        <v>4.3</v>
      </c>
      <c r="AF54" s="164">
        <f>'Lack of Coping Capacity'!S30</f>
        <v>2.2999999999999998</v>
      </c>
      <c r="AG54" s="172">
        <f>'Lack of Coping Capacity'!X30</f>
        <v>6.2</v>
      </c>
      <c r="AH54" s="168">
        <f>'Lack of Coping Capacity'!Y30</f>
        <v>4.3</v>
      </c>
      <c r="AI54" s="168">
        <f t="shared" si="10"/>
        <v>5</v>
      </c>
      <c r="AJ54" s="173">
        <f t="shared" si="11"/>
        <v>2.2999999999999998</v>
      </c>
      <c r="AK54" s="8" t="str">
        <f t="shared" si="12"/>
        <v>VERY LOW</v>
      </c>
      <c r="AL54" s="8" t="str">
        <f t="shared" si="5"/>
        <v>VERY LOW</v>
      </c>
      <c r="AM54" s="8" t="str">
        <f t="shared" si="6"/>
        <v>VERY LOW</v>
      </c>
      <c r="AN54" s="8" t="str">
        <f t="shared" si="7"/>
        <v>VERY LOW</v>
      </c>
    </row>
    <row r="55" spans="1:40" ht="16.5" customHeight="1">
      <c r="A55" s="132" t="s">
        <v>158</v>
      </c>
      <c r="B55" s="108" t="s">
        <v>170</v>
      </c>
      <c r="C55" s="108" t="s">
        <v>160</v>
      </c>
      <c r="D55" s="90" t="s">
        <v>171</v>
      </c>
      <c r="E55" s="161">
        <f>'Hazard &amp; Exposure'!S31</f>
        <v>1.7</v>
      </c>
      <c r="F55" s="161">
        <f>'Hazard &amp; Exposure'!T31</f>
        <v>0.8</v>
      </c>
      <c r="G55" s="161">
        <f>'Hazard &amp; Exposure'!U31</f>
        <v>2.1</v>
      </c>
      <c r="H55" s="166">
        <f>'Hazard &amp; Exposure'!V31</f>
        <v>3.7</v>
      </c>
      <c r="I55" s="168">
        <f>'Hazard &amp; Exposure'!W31</f>
        <v>2.1</v>
      </c>
      <c r="J55" s="167">
        <f>'Hazard &amp; Exposure'!AC31</f>
        <v>4</v>
      </c>
      <c r="K55" s="227">
        <f>'Hazard &amp; Exposure'!AA54</f>
        <v>0</v>
      </c>
      <c r="L55" s="166">
        <f>'Hazard &amp; Exposure'!Z31</f>
        <v>0</v>
      </c>
      <c r="M55" s="168">
        <f>'Hazard &amp; Exposure'!AD31</f>
        <v>1.3</v>
      </c>
      <c r="N55" s="168">
        <f t="shared" si="8"/>
        <v>1.7</v>
      </c>
      <c r="O55" s="169">
        <f>Vulnerability!F31</f>
        <v>6.6</v>
      </c>
      <c r="P55" s="163">
        <f>Vulnerability!I31</f>
        <v>5.7</v>
      </c>
      <c r="Q55" s="170">
        <f>Vulnerability!P31</f>
        <v>7.6</v>
      </c>
      <c r="R55" s="168">
        <f>Vulnerability!Q31</f>
        <v>6.6</v>
      </c>
      <c r="S55" s="169">
        <f>Vulnerability!V31</f>
        <v>0</v>
      </c>
      <c r="T55" s="162">
        <f>Vulnerability!AD31</f>
        <v>3</v>
      </c>
      <c r="U55" s="162">
        <f>Vulnerability!AG31</f>
        <v>2.5</v>
      </c>
      <c r="V55" s="162">
        <f>Vulnerability!AJ31</f>
        <v>3.4</v>
      </c>
      <c r="W55" s="162">
        <f>Vulnerability!AM31</f>
        <v>1</v>
      </c>
      <c r="X55" s="162">
        <f>Vulnerability!AP31</f>
        <v>9.1999999999999993</v>
      </c>
      <c r="Y55" s="170">
        <f>Vulnerability!AQ31</f>
        <v>4.8</v>
      </c>
      <c r="Z55" s="168">
        <f>Vulnerability!AR31</f>
        <v>2.7</v>
      </c>
      <c r="AA55" s="168">
        <f t="shared" si="9"/>
        <v>5</v>
      </c>
      <c r="AB55" s="171">
        <f>'Lack of Coping Capacity'!G31</f>
        <v>5.0999999999999996</v>
      </c>
      <c r="AC55" s="172">
        <f>'Lack of Coping Capacity'!J31</f>
        <v>6.3</v>
      </c>
      <c r="AD55" s="168">
        <f>'Lack of Coping Capacity'!K31</f>
        <v>5.7</v>
      </c>
      <c r="AE55" s="171">
        <f>'Lack of Coping Capacity'!P31</f>
        <v>6</v>
      </c>
      <c r="AF55" s="164">
        <f>'Lack of Coping Capacity'!S31</f>
        <v>7.1</v>
      </c>
      <c r="AG55" s="172">
        <f>'Lack of Coping Capacity'!X31</f>
        <v>5.3</v>
      </c>
      <c r="AH55" s="168">
        <f>'Lack of Coping Capacity'!Y31</f>
        <v>6.1</v>
      </c>
      <c r="AI55" s="168">
        <f t="shared" si="10"/>
        <v>5.9</v>
      </c>
      <c r="AJ55" s="173">
        <f t="shared" si="11"/>
        <v>3.7</v>
      </c>
      <c r="AK55" s="8" t="str">
        <f t="shared" si="12"/>
        <v>VERY LOW</v>
      </c>
      <c r="AL55" s="8" t="str">
        <f t="shared" si="5"/>
        <v>VERY LOW</v>
      </c>
      <c r="AM55" s="8" t="str">
        <f t="shared" si="6"/>
        <v>LOW</v>
      </c>
      <c r="AN55" s="8" t="str">
        <f t="shared" si="7"/>
        <v>VERY LOW</v>
      </c>
    </row>
    <row r="56" spans="1:40" ht="16.5" customHeight="1" thickBot="1">
      <c r="A56" s="133" t="s">
        <v>158</v>
      </c>
      <c r="B56" s="134" t="s">
        <v>172</v>
      </c>
      <c r="C56" s="134" t="s">
        <v>160</v>
      </c>
      <c r="D56" s="135" t="s">
        <v>173</v>
      </c>
      <c r="E56" s="161">
        <f>'Hazard &amp; Exposure'!S32</f>
        <v>2.1</v>
      </c>
      <c r="F56" s="161">
        <f>'Hazard &amp; Exposure'!T32</f>
        <v>8.6</v>
      </c>
      <c r="G56" s="161">
        <f>'Hazard &amp; Exposure'!U32</f>
        <v>3</v>
      </c>
      <c r="H56" s="166">
        <f>'Hazard &amp; Exposure'!V32</f>
        <v>3.5</v>
      </c>
      <c r="I56" s="168">
        <f>'Hazard &amp; Exposure'!W32</f>
        <v>5</v>
      </c>
      <c r="J56" s="167">
        <f>'Hazard &amp; Exposure'!AC32</f>
        <v>0</v>
      </c>
      <c r="K56" s="227">
        <f>'Hazard &amp; Exposure'!AA55</f>
        <v>0</v>
      </c>
      <c r="L56" s="166">
        <f>'Hazard &amp; Exposure'!Z32</f>
        <v>0</v>
      </c>
      <c r="M56" s="168">
        <f>'Hazard &amp; Exposure'!AD32</f>
        <v>0</v>
      </c>
      <c r="N56" s="168">
        <f t="shared" si="8"/>
        <v>2.9</v>
      </c>
      <c r="O56" s="169">
        <f>Vulnerability!F32</f>
        <v>9.1</v>
      </c>
      <c r="P56" s="163">
        <f>Vulnerability!I32</f>
        <v>5.7</v>
      </c>
      <c r="Q56" s="170">
        <f>Vulnerability!P32</f>
        <v>7.6</v>
      </c>
      <c r="R56" s="168">
        <f>Vulnerability!Q32</f>
        <v>7.9</v>
      </c>
      <c r="S56" s="169">
        <f>Vulnerability!V32</f>
        <v>0</v>
      </c>
      <c r="T56" s="162">
        <f>Vulnerability!AD32</f>
        <v>3.4</v>
      </c>
      <c r="U56" s="162">
        <f>Vulnerability!AG32</f>
        <v>2.2000000000000002</v>
      </c>
      <c r="V56" s="162">
        <f>Vulnerability!AJ32</f>
        <v>4.0999999999999996</v>
      </c>
      <c r="W56" s="162">
        <f>Vulnerability!AM32</f>
        <v>0</v>
      </c>
      <c r="X56" s="162">
        <f>Vulnerability!AP32</f>
        <v>8.6999999999999993</v>
      </c>
      <c r="Y56" s="170">
        <f>Vulnerability!AQ32</f>
        <v>4.5</v>
      </c>
      <c r="Z56" s="168">
        <f>Vulnerability!AR32</f>
        <v>2.5</v>
      </c>
      <c r="AA56" s="168">
        <f t="shared" si="9"/>
        <v>5.9</v>
      </c>
      <c r="AB56" s="171">
        <f>'Lack of Coping Capacity'!G32</f>
        <v>5.0999999999999996</v>
      </c>
      <c r="AC56" s="172">
        <f>'Lack of Coping Capacity'!J32</f>
        <v>6.3</v>
      </c>
      <c r="AD56" s="168">
        <f>'Lack of Coping Capacity'!K32</f>
        <v>5.7</v>
      </c>
      <c r="AE56" s="171">
        <f>'Lack of Coping Capacity'!P32</f>
        <v>6</v>
      </c>
      <c r="AF56" s="164">
        <f>'Lack of Coping Capacity'!S32</f>
        <v>8.1999999999999993</v>
      </c>
      <c r="AG56" s="172">
        <f>'Lack of Coping Capacity'!X32</f>
        <v>5.4</v>
      </c>
      <c r="AH56" s="168">
        <f>'Lack of Coping Capacity'!Y32</f>
        <v>6.5</v>
      </c>
      <c r="AI56" s="168">
        <f t="shared" si="10"/>
        <v>6.1</v>
      </c>
      <c r="AJ56" s="173">
        <f t="shared" si="11"/>
        <v>4.7</v>
      </c>
      <c r="AK56" s="8" t="str">
        <f t="shared" si="12"/>
        <v>LOW</v>
      </c>
      <c r="AL56" s="8" t="str">
        <f t="shared" si="5"/>
        <v>VERY LOW</v>
      </c>
      <c r="AM56" s="8" t="str">
        <f t="shared" si="6"/>
        <v>HIGH</v>
      </c>
      <c r="AN56" s="8" t="str">
        <f t="shared" si="7"/>
        <v>LOW</v>
      </c>
    </row>
    <row r="57" spans="1:40" ht="16.5" customHeight="1">
      <c r="A57" s="129" t="s">
        <v>158</v>
      </c>
      <c r="B57" s="130" t="s">
        <v>174</v>
      </c>
      <c r="C57" s="130" t="s">
        <v>160</v>
      </c>
      <c r="D57" s="131" t="s">
        <v>175</v>
      </c>
      <c r="E57" s="161">
        <f>'Hazard &amp; Exposure'!S33</f>
        <v>2.9</v>
      </c>
      <c r="F57" s="161">
        <f>'Hazard &amp; Exposure'!T33</f>
        <v>7.1</v>
      </c>
      <c r="G57" s="161">
        <f>'Hazard &amp; Exposure'!U33</f>
        <v>5.6</v>
      </c>
      <c r="H57" s="166">
        <f>'Hazard &amp; Exposure'!V33</f>
        <v>3.4</v>
      </c>
      <c r="I57" s="168">
        <f>'Hazard &amp; Exposure'!W33</f>
        <v>5</v>
      </c>
      <c r="J57" s="167">
        <f>'Hazard &amp; Exposure'!AC33</f>
        <v>0</v>
      </c>
      <c r="K57" s="227">
        <f>'Hazard &amp; Exposure'!AA56</f>
        <v>5</v>
      </c>
      <c r="L57" s="166">
        <f>'Hazard &amp; Exposure'!Z33</f>
        <v>0</v>
      </c>
      <c r="M57" s="168">
        <f>'Hazard &amp; Exposure'!AD33</f>
        <v>0</v>
      </c>
      <c r="N57" s="168">
        <f t="shared" si="8"/>
        <v>2.9</v>
      </c>
      <c r="O57" s="169">
        <f>Vulnerability!F33</f>
        <v>6.6</v>
      </c>
      <c r="P57" s="163">
        <f>Vulnerability!I33</f>
        <v>5.7</v>
      </c>
      <c r="Q57" s="170">
        <f>Vulnerability!P33</f>
        <v>7.6</v>
      </c>
      <c r="R57" s="168">
        <f>Vulnerability!Q33</f>
        <v>6.6</v>
      </c>
      <c r="S57" s="169">
        <f>Vulnerability!V33</f>
        <v>0</v>
      </c>
      <c r="T57" s="162">
        <f>Vulnerability!AD33</f>
        <v>3.8</v>
      </c>
      <c r="U57" s="162">
        <f>Vulnerability!AG33</f>
        <v>2.4</v>
      </c>
      <c r="V57" s="162">
        <f>Vulnerability!AJ33</f>
        <v>2.7</v>
      </c>
      <c r="W57" s="162">
        <f>Vulnerability!AM33</f>
        <v>0.6</v>
      </c>
      <c r="X57" s="162">
        <f>Vulnerability!AP33</f>
        <v>10</v>
      </c>
      <c r="Y57" s="170">
        <f>Vulnerability!AQ33</f>
        <v>5.4</v>
      </c>
      <c r="Z57" s="168">
        <f>Vulnerability!AR33</f>
        <v>3.1</v>
      </c>
      <c r="AA57" s="168">
        <f t="shared" si="9"/>
        <v>5.0999999999999996</v>
      </c>
      <c r="AB57" s="171">
        <f>'Lack of Coping Capacity'!G33</f>
        <v>5.0999999999999996</v>
      </c>
      <c r="AC57" s="172">
        <f>'Lack of Coping Capacity'!J33</f>
        <v>6.3</v>
      </c>
      <c r="AD57" s="168">
        <f>'Lack of Coping Capacity'!K33</f>
        <v>5.7</v>
      </c>
      <c r="AE57" s="171">
        <f>'Lack of Coping Capacity'!P33</f>
        <v>5.0999999999999996</v>
      </c>
      <c r="AF57" s="164">
        <f>'Lack of Coping Capacity'!S33</f>
        <v>4.4000000000000004</v>
      </c>
      <c r="AG57" s="172">
        <f>'Lack of Coping Capacity'!X33</f>
        <v>5.2</v>
      </c>
      <c r="AH57" s="168">
        <f>'Lack of Coping Capacity'!Y33</f>
        <v>4.9000000000000004</v>
      </c>
      <c r="AI57" s="168">
        <f t="shared" si="10"/>
        <v>5.3</v>
      </c>
      <c r="AJ57" s="173">
        <f t="shared" si="11"/>
        <v>4.3</v>
      </c>
      <c r="AK57" s="8" t="str">
        <f t="shared" si="12"/>
        <v>LOW</v>
      </c>
      <c r="AL57" s="8" t="str">
        <f t="shared" si="5"/>
        <v>VERY LOW</v>
      </c>
      <c r="AM57" s="8" t="str">
        <f t="shared" si="6"/>
        <v>MEDIUM</v>
      </c>
      <c r="AN57" s="8" t="str">
        <f t="shared" si="7"/>
        <v>VERY LOW</v>
      </c>
    </row>
    <row r="58" spans="1:40" ht="16.5" customHeight="1">
      <c r="A58" s="132" t="s">
        <v>176</v>
      </c>
      <c r="B58" s="108" t="s">
        <v>177</v>
      </c>
      <c r="C58" s="108" t="s">
        <v>178</v>
      </c>
      <c r="D58" s="90" t="s">
        <v>179</v>
      </c>
      <c r="E58" s="161">
        <f>'Hazard &amp; Exposure'!S34</f>
        <v>0.2</v>
      </c>
      <c r="F58" s="161">
        <f>'Hazard &amp; Exposure'!T34</f>
        <v>7.4</v>
      </c>
      <c r="G58" s="161">
        <f>'Hazard &amp; Exposure'!U34</f>
        <v>0.3</v>
      </c>
      <c r="H58" s="166">
        <f>'Hazard &amp; Exposure'!V34</f>
        <v>5.8</v>
      </c>
      <c r="I58" s="168">
        <f>'Hazard &amp; Exposure'!W34</f>
        <v>4.2</v>
      </c>
      <c r="J58" s="167">
        <f>'Hazard &amp; Exposure'!AC34</f>
        <v>5</v>
      </c>
      <c r="K58" s="227">
        <f>'Hazard &amp; Exposure'!AA57</f>
        <v>10</v>
      </c>
      <c r="L58" s="166">
        <f>'Hazard &amp; Exposure'!Z34</f>
        <v>7.6</v>
      </c>
      <c r="M58" s="168">
        <f>'Hazard &amp; Exposure'!AD34</f>
        <v>5.9</v>
      </c>
      <c r="N58" s="168">
        <f t="shared" si="8"/>
        <v>5.0999999999999996</v>
      </c>
      <c r="O58" s="169">
        <f>Vulnerability!F34</f>
        <v>3.9</v>
      </c>
      <c r="P58" s="163">
        <f>Vulnerability!I34</f>
        <v>5.4</v>
      </c>
      <c r="Q58" s="170">
        <f>Vulnerability!P34</f>
        <v>4.3</v>
      </c>
      <c r="R58" s="168">
        <f>Vulnerability!Q34</f>
        <v>4.4000000000000004</v>
      </c>
      <c r="S58" s="169">
        <f>Vulnerability!V34</f>
        <v>3.3</v>
      </c>
      <c r="T58" s="162">
        <f>Vulnerability!AD34</f>
        <v>5.3</v>
      </c>
      <c r="U58" s="162">
        <f>Vulnerability!AG34</f>
        <v>3.1</v>
      </c>
      <c r="V58" s="162">
        <f>Vulnerability!AJ34</f>
        <v>2.9</v>
      </c>
      <c r="W58" s="162">
        <f>Vulnerability!AM34</f>
        <v>3.5</v>
      </c>
      <c r="X58" s="162">
        <f>Vulnerability!AP34</f>
        <v>1.2</v>
      </c>
      <c r="Y58" s="170">
        <f>Vulnerability!AQ34</f>
        <v>3.3</v>
      </c>
      <c r="Z58" s="168">
        <f>Vulnerability!AR34</f>
        <v>3.3</v>
      </c>
      <c r="AA58" s="168">
        <f t="shared" si="9"/>
        <v>3.9</v>
      </c>
      <c r="AB58" s="171">
        <f>'Lack of Coping Capacity'!G34</f>
        <v>6.8</v>
      </c>
      <c r="AC58" s="172">
        <f>'Lack of Coping Capacity'!J34</f>
        <v>7.3</v>
      </c>
      <c r="AD58" s="168">
        <f>'Lack of Coping Capacity'!K34</f>
        <v>7.1</v>
      </c>
      <c r="AE58" s="171">
        <f>'Lack of Coping Capacity'!P34</f>
        <v>5.3</v>
      </c>
      <c r="AF58" s="164">
        <f>'Lack of Coping Capacity'!S34</f>
        <v>3.4</v>
      </c>
      <c r="AG58" s="172">
        <f>'Lack of Coping Capacity'!X34</f>
        <v>4.9000000000000004</v>
      </c>
      <c r="AH58" s="168">
        <f>'Lack of Coping Capacity'!Y34</f>
        <v>4.5</v>
      </c>
      <c r="AI58" s="168">
        <f t="shared" si="10"/>
        <v>6</v>
      </c>
      <c r="AJ58" s="173">
        <f t="shared" si="11"/>
        <v>4.9000000000000004</v>
      </c>
      <c r="AK58" s="8" t="str">
        <f t="shared" si="12"/>
        <v>MEDIUM</v>
      </c>
      <c r="AL58" s="8" t="str">
        <f t="shared" si="5"/>
        <v>MEDIUM</v>
      </c>
      <c r="AM58" s="8" t="str">
        <f t="shared" si="6"/>
        <v>VERY LOW</v>
      </c>
      <c r="AN58" s="8" t="str">
        <f t="shared" si="7"/>
        <v>VERY LOW</v>
      </c>
    </row>
    <row r="59" spans="1:40" ht="16.5" customHeight="1">
      <c r="A59" s="132" t="s">
        <v>176</v>
      </c>
      <c r="B59" s="108" t="s">
        <v>180</v>
      </c>
      <c r="C59" s="108" t="s">
        <v>178</v>
      </c>
      <c r="D59" s="90" t="s">
        <v>181</v>
      </c>
      <c r="E59" s="161">
        <f>'Hazard &amp; Exposure'!S35</f>
        <v>4.5</v>
      </c>
      <c r="F59" s="161">
        <f>'Hazard &amp; Exposure'!T35</f>
        <v>9.8000000000000007</v>
      </c>
      <c r="G59" s="161">
        <f>'Hazard &amp; Exposure'!U35</f>
        <v>1.8</v>
      </c>
      <c r="H59" s="166">
        <f>'Hazard &amp; Exposure'!V35</f>
        <v>6.7</v>
      </c>
      <c r="I59" s="168">
        <f>'Hazard &amp; Exposure'!W35</f>
        <v>6.8</v>
      </c>
      <c r="J59" s="167">
        <f>'Hazard &amp; Exposure'!AC35</f>
        <v>10</v>
      </c>
      <c r="K59" s="227">
        <f>'Hazard &amp; Exposure'!AA58</f>
        <v>5</v>
      </c>
      <c r="L59" s="166">
        <f>'Hazard &amp; Exposure'!Z35</f>
        <v>10</v>
      </c>
      <c r="M59" s="168">
        <f>'Hazard &amp; Exposure'!AD35</f>
        <v>10</v>
      </c>
      <c r="N59" s="168">
        <f t="shared" si="8"/>
        <v>8.9</v>
      </c>
      <c r="O59" s="169">
        <f>Vulnerability!F35</f>
        <v>9.1999999999999993</v>
      </c>
      <c r="P59" s="163">
        <f>Vulnerability!I35</f>
        <v>5.4</v>
      </c>
      <c r="Q59" s="170">
        <f>Vulnerability!P35</f>
        <v>4.3</v>
      </c>
      <c r="R59" s="168">
        <f>Vulnerability!Q35</f>
        <v>7</v>
      </c>
      <c r="S59" s="169">
        <f>Vulnerability!V35</f>
        <v>8.8000000000000007</v>
      </c>
      <c r="T59" s="162">
        <f>Vulnerability!AD35</f>
        <v>3.9</v>
      </c>
      <c r="U59" s="162">
        <f>Vulnerability!AG35</f>
        <v>4.5999999999999996</v>
      </c>
      <c r="V59" s="162">
        <f>Vulnerability!AJ35</f>
        <v>6.3</v>
      </c>
      <c r="W59" s="162">
        <f>Vulnerability!AM35</f>
        <v>10</v>
      </c>
      <c r="X59" s="162">
        <f>Vulnerability!AP35</f>
        <v>10</v>
      </c>
      <c r="Y59" s="170">
        <f>Vulnerability!AQ35</f>
        <v>8</v>
      </c>
      <c r="Z59" s="168">
        <f>Vulnerability!AR35</f>
        <v>8.4</v>
      </c>
      <c r="AA59" s="168">
        <f t="shared" si="9"/>
        <v>7.8</v>
      </c>
      <c r="AB59" s="171">
        <f>'Lack of Coping Capacity'!G35</f>
        <v>6.8</v>
      </c>
      <c r="AC59" s="172">
        <f>'Lack of Coping Capacity'!J35</f>
        <v>7.3</v>
      </c>
      <c r="AD59" s="168">
        <f>'Lack of Coping Capacity'!K35</f>
        <v>7.1</v>
      </c>
      <c r="AE59" s="171">
        <f>'Lack of Coping Capacity'!P35</f>
        <v>6.4</v>
      </c>
      <c r="AF59" s="164">
        <f>'Lack of Coping Capacity'!S35</f>
        <v>8.6999999999999993</v>
      </c>
      <c r="AG59" s="172">
        <f>'Lack of Coping Capacity'!X35</f>
        <v>8.6</v>
      </c>
      <c r="AH59" s="168">
        <f>'Lack of Coping Capacity'!Y35</f>
        <v>7.9</v>
      </c>
      <c r="AI59" s="168">
        <f t="shared" si="10"/>
        <v>7.5</v>
      </c>
      <c r="AJ59" s="173">
        <f t="shared" si="11"/>
        <v>8</v>
      </c>
      <c r="AK59" s="8" t="str">
        <f t="shared" si="12"/>
        <v>VERY HIGH</v>
      </c>
      <c r="AL59" s="8" t="str">
        <f t="shared" si="5"/>
        <v>VERY HIGH</v>
      </c>
      <c r="AM59" s="8" t="str">
        <f t="shared" si="6"/>
        <v>VERY HIGH</v>
      </c>
      <c r="AN59" s="8" t="str">
        <f t="shared" si="7"/>
        <v>HIGH</v>
      </c>
    </row>
    <row r="60" spans="1:40" ht="15" customHeight="1">
      <c r="A60" s="132" t="s">
        <v>176</v>
      </c>
      <c r="B60" s="108" t="s">
        <v>182</v>
      </c>
      <c r="C60" s="108" t="s">
        <v>178</v>
      </c>
      <c r="D60" s="90" t="s">
        <v>183</v>
      </c>
      <c r="E60" s="161">
        <f>'Hazard &amp; Exposure'!S36</f>
        <v>0.6</v>
      </c>
      <c r="F60" s="161">
        <f>'Hazard &amp; Exposure'!T36</f>
        <v>7.2</v>
      </c>
      <c r="G60" s="161">
        <f>'Hazard &amp; Exposure'!U36</f>
        <v>3.2</v>
      </c>
      <c r="H60" s="166">
        <f>'Hazard &amp; Exposure'!V36</f>
        <v>5.6</v>
      </c>
      <c r="I60" s="168">
        <f>'Hazard &amp; Exposure'!W36</f>
        <v>4.5999999999999996</v>
      </c>
      <c r="J60" s="167">
        <f>'Hazard &amp; Exposure'!AC36</f>
        <v>5</v>
      </c>
      <c r="K60" s="227">
        <f>'Hazard &amp; Exposure'!AA59</f>
        <v>0</v>
      </c>
      <c r="L60" s="166">
        <f>'Hazard &amp; Exposure'!Z36</f>
        <v>10</v>
      </c>
      <c r="M60" s="168">
        <f>'Hazard &amp; Exposure'!AD36</f>
        <v>5</v>
      </c>
      <c r="N60" s="168">
        <f t="shared" si="8"/>
        <v>4.8</v>
      </c>
      <c r="O60" s="169">
        <f>Vulnerability!F36</f>
        <v>8.5</v>
      </c>
      <c r="P60" s="163">
        <f>Vulnerability!I36</f>
        <v>5.4</v>
      </c>
      <c r="Q60" s="170">
        <f>Vulnerability!P36</f>
        <v>4.3</v>
      </c>
      <c r="R60" s="168">
        <f>Vulnerability!Q36</f>
        <v>6.7</v>
      </c>
      <c r="S60" s="169">
        <f>Vulnerability!V36</f>
        <v>4.4000000000000004</v>
      </c>
      <c r="T60" s="162">
        <f>Vulnerability!AD36</f>
        <v>4.0999999999999996</v>
      </c>
      <c r="U60" s="162">
        <f>Vulnerability!AG36</f>
        <v>5.7</v>
      </c>
      <c r="V60" s="162">
        <f>Vulnerability!AJ36</f>
        <v>4.3</v>
      </c>
      <c r="W60" s="162">
        <f>Vulnerability!AM36</f>
        <v>3.2</v>
      </c>
      <c r="X60" s="162">
        <f>Vulnerability!AP36</f>
        <v>0.9</v>
      </c>
      <c r="Y60" s="170">
        <f>Vulnerability!AQ36</f>
        <v>3.8</v>
      </c>
      <c r="Z60" s="168">
        <f>Vulnerability!AR36</f>
        <v>4.0999999999999996</v>
      </c>
      <c r="AA60" s="168">
        <f t="shared" si="9"/>
        <v>5.5</v>
      </c>
      <c r="AB60" s="171">
        <f>'Lack of Coping Capacity'!G36</f>
        <v>6.8</v>
      </c>
      <c r="AC60" s="172">
        <f>'Lack of Coping Capacity'!J36</f>
        <v>7.3</v>
      </c>
      <c r="AD60" s="168">
        <f>'Lack of Coping Capacity'!K36</f>
        <v>7.1</v>
      </c>
      <c r="AE60" s="171">
        <f>'Lack of Coping Capacity'!P36</f>
        <v>6.4</v>
      </c>
      <c r="AF60" s="164">
        <f>'Lack of Coping Capacity'!S36</f>
        <v>7.1</v>
      </c>
      <c r="AG60" s="172">
        <f>'Lack of Coping Capacity'!X36</f>
        <v>5.3</v>
      </c>
      <c r="AH60" s="168">
        <f>'Lack of Coping Capacity'!Y36</f>
        <v>6.3</v>
      </c>
      <c r="AI60" s="168">
        <f t="shared" si="10"/>
        <v>6.7</v>
      </c>
      <c r="AJ60" s="173">
        <f t="shared" si="11"/>
        <v>5.6</v>
      </c>
      <c r="AK60" s="8" t="str">
        <f t="shared" si="12"/>
        <v>MEDIUM</v>
      </c>
      <c r="AL60" s="8" t="str">
        <f t="shared" si="5"/>
        <v>MEDIUM</v>
      </c>
      <c r="AM60" s="8" t="str">
        <f t="shared" si="6"/>
        <v>MEDIUM</v>
      </c>
      <c r="AN60" s="8" t="str">
        <f t="shared" si="7"/>
        <v>LOW</v>
      </c>
    </row>
    <row r="61" spans="1:40" ht="15.75" customHeight="1">
      <c r="A61" s="132" t="s">
        <v>176</v>
      </c>
      <c r="B61" s="108" t="s">
        <v>184</v>
      </c>
      <c r="C61" s="108" t="s">
        <v>178</v>
      </c>
      <c r="D61" s="90" t="s">
        <v>185</v>
      </c>
      <c r="E61" s="161">
        <f>'Hazard &amp; Exposure'!S37</f>
        <v>2.4</v>
      </c>
      <c r="F61" s="161">
        <f>'Hazard &amp; Exposure'!T37</f>
        <v>0.1</v>
      </c>
      <c r="G61" s="161">
        <f>'Hazard &amp; Exposure'!U37</f>
        <v>0</v>
      </c>
      <c r="H61" s="166">
        <f>'Hazard &amp; Exposure'!V37</f>
        <v>7.1</v>
      </c>
      <c r="I61" s="168">
        <f>'Hazard &amp; Exposure'!W37</f>
        <v>3</v>
      </c>
      <c r="J61" s="167">
        <f>'Hazard &amp; Exposure'!AC37</f>
        <v>8</v>
      </c>
      <c r="K61" s="227">
        <f>'Hazard &amp; Exposure'!AA60</f>
        <v>5</v>
      </c>
      <c r="L61" s="166">
        <f>'Hazard &amp; Exposure'!Z37</f>
        <v>10</v>
      </c>
      <c r="M61" s="168">
        <f>'Hazard &amp; Exposure'!AD37</f>
        <v>8</v>
      </c>
      <c r="N61" s="168">
        <f t="shared" si="8"/>
        <v>6.1</v>
      </c>
      <c r="O61" s="169">
        <f>Vulnerability!F37</f>
        <v>9.1999999999999993</v>
      </c>
      <c r="P61" s="163">
        <f>Vulnerability!I37</f>
        <v>5.4</v>
      </c>
      <c r="Q61" s="170">
        <f>Vulnerability!P37</f>
        <v>4.3</v>
      </c>
      <c r="R61" s="168">
        <f>Vulnerability!Q37</f>
        <v>7</v>
      </c>
      <c r="S61" s="169">
        <f>Vulnerability!V37</f>
        <v>7</v>
      </c>
      <c r="T61" s="162">
        <f>Vulnerability!AD37</f>
        <v>3.9</v>
      </c>
      <c r="U61" s="162">
        <f>Vulnerability!AG37</f>
        <v>2.2999999999999998</v>
      </c>
      <c r="V61" s="162">
        <f>Vulnerability!AJ37</f>
        <v>2.6</v>
      </c>
      <c r="W61" s="162">
        <f>Vulnerability!AM37</f>
        <v>10</v>
      </c>
      <c r="X61" s="162">
        <f>Vulnerability!AP37</f>
        <v>10</v>
      </c>
      <c r="Y61" s="170">
        <f>Vulnerability!AQ37</f>
        <v>7.4</v>
      </c>
      <c r="Z61" s="168">
        <f>Vulnerability!AR37</f>
        <v>7.2</v>
      </c>
      <c r="AA61" s="168">
        <f t="shared" si="9"/>
        <v>7.1</v>
      </c>
      <c r="AB61" s="171">
        <f>'Lack of Coping Capacity'!G37</f>
        <v>6.8</v>
      </c>
      <c r="AC61" s="172">
        <f>'Lack of Coping Capacity'!J37</f>
        <v>7.3</v>
      </c>
      <c r="AD61" s="168">
        <f>'Lack of Coping Capacity'!K37</f>
        <v>7.1</v>
      </c>
      <c r="AE61" s="171">
        <f>'Lack of Coping Capacity'!P37</f>
        <v>6.4</v>
      </c>
      <c r="AF61" s="164">
        <f>'Lack of Coping Capacity'!S37</f>
        <v>9</v>
      </c>
      <c r="AG61" s="172">
        <f>'Lack of Coping Capacity'!X37</f>
        <v>5.5</v>
      </c>
      <c r="AH61" s="168">
        <f>'Lack of Coping Capacity'!Y37</f>
        <v>7</v>
      </c>
      <c r="AI61" s="168">
        <f t="shared" si="10"/>
        <v>7.1</v>
      </c>
      <c r="AJ61" s="173">
        <f t="shared" si="11"/>
        <v>6.7</v>
      </c>
      <c r="AK61" s="8" t="str">
        <f t="shared" si="12"/>
        <v>HIGH</v>
      </c>
      <c r="AL61" s="8" t="str">
        <f t="shared" si="5"/>
        <v>HIGH</v>
      </c>
      <c r="AM61" s="8" t="str">
        <f t="shared" si="6"/>
        <v>VERY HIGH</v>
      </c>
      <c r="AN61" s="8" t="str">
        <f t="shared" si="7"/>
        <v>MEDIUM</v>
      </c>
    </row>
    <row r="62" spans="1:40" ht="15" customHeight="1">
      <c r="A62" s="132" t="s">
        <v>176</v>
      </c>
      <c r="B62" s="108" t="s">
        <v>186</v>
      </c>
      <c r="C62" s="108" t="s">
        <v>178</v>
      </c>
      <c r="D62" s="90" t="s">
        <v>187</v>
      </c>
      <c r="E62" s="161">
        <f>'Hazard &amp; Exposure'!S38</f>
        <v>0.5</v>
      </c>
      <c r="F62" s="161">
        <f>'Hazard &amp; Exposure'!T38</f>
        <v>5.8</v>
      </c>
      <c r="G62" s="161">
        <f>'Hazard &amp; Exposure'!U38</f>
        <v>3.3</v>
      </c>
      <c r="H62" s="166">
        <f>'Hazard &amp; Exposure'!V38</f>
        <v>5.0999999999999996</v>
      </c>
      <c r="I62" s="168">
        <f>'Hazard &amp; Exposure'!W38</f>
        <v>3.9</v>
      </c>
      <c r="J62" s="167">
        <f>'Hazard &amp; Exposure'!AC38</f>
        <v>7</v>
      </c>
      <c r="K62" s="227">
        <f>'Hazard &amp; Exposure'!AA61</f>
        <v>5</v>
      </c>
      <c r="L62" s="166">
        <f>'Hazard &amp; Exposure'!Z38</f>
        <v>10</v>
      </c>
      <c r="M62" s="168">
        <f>'Hazard &amp; Exposure'!AD38</f>
        <v>7.3</v>
      </c>
      <c r="N62" s="168">
        <f t="shared" si="8"/>
        <v>5.9</v>
      </c>
      <c r="O62" s="169">
        <f>Vulnerability!F38</f>
        <v>7.6</v>
      </c>
      <c r="P62" s="163">
        <f>Vulnerability!I38</f>
        <v>5.4</v>
      </c>
      <c r="Q62" s="170">
        <f>Vulnerability!P38</f>
        <v>4.3</v>
      </c>
      <c r="R62" s="168">
        <f>Vulnerability!Q38</f>
        <v>6.2</v>
      </c>
      <c r="S62" s="169">
        <f>Vulnerability!V38</f>
        <v>2.2000000000000002</v>
      </c>
      <c r="T62" s="162">
        <f>Vulnerability!AD38</f>
        <v>4.3</v>
      </c>
      <c r="U62" s="162">
        <f>Vulnerability!AG38</f>
        <v>4.8</v>
      </c>
      <c r="V62" s="162">
        <f>Vulnerability!AJ38</f>
        <v>3.8</v>
      </c>
      <c r="W62" s="162">
        <f>Vulnerability!AM38</f>
        <v>2.6</v>
      </c>
      <c r="X62" s="162">
        <f>Vulnerability!AP38</f>
        <v>1.6</v>
      </c>
      <c r="Y62" s="170">
        <f>Vulnerability!AQ38</f>
        <v>3.5</v>
      </c>
      <c r="Z62" s="168">
        <f>Vulnerability!AR38</f>
        <v>2.9</v>
      </c>
      <c r="AA62" s="168">
        <f t="shared" si="9"/>
        <v>4.8</v>
      </c>
      <c r="AB62" s="171">
        <f>'Lack of Coping Capacity'!G38</f>
        <v>6.8</v>
      </c>
      <c r="AC62" s="172">
        <f>'Lack of Coping Capacity'!J38</f>
        <v>7.3</v>
      </c>
      <c r="AD62" s="168">
        <f>'Lack of Coping Capacity'!K38</f>
        <v>7.1</v>
      </c>
      <c r="AE62" s="171">
        <f>'Lack of Coping Capacity'!P38</f>
        <v>6.4</v>
      </c>
      <c r="AF62" s="164">
        <f>'Lack of Coping Capacity'!S38</f>
        <v>7.2</v>
      </c>
      <c r="AG62" s="172">
        <f>'Lack of Coping Capacity'!X38</f>
        <v>4.9000000000000004</v>
      </c>
      <c r="AH62" s="168">
        <f>'Lack of Coping Capacity'!Y38</f>
        <v>6.2</v>
      </c>
      <c r="AI62" s="168">
        <f t="shared" si="10"/>
        <v>6.7</v>
      </c>
      <c r="AJ62" s="173">
        <f t="shared" si="11"/>
        <v>5.7</v>
      </c>
      <c r="AK62" s="8" t="str">
        <f t="shared" si="12"/>
        <v>MEDIUM</v>
      </c>
      <c r="AL62" s="8" t="str">
        <f t="shared" si="5"/>
        <v>HIGH</v>
      </c>
      <c r="AM62" s="8" t="str">
        <f t="shared" si="6"/>
        <v>LOW</v>
      </c>
      <c r="AN62" s="8" t="str">
        <f t="shared" si="7"/>
        <v>LOW</v>
      </c>
    </row>
    <row r="63" spans="1:40" ht="16.5" customHeight="1">
      <c r="A63" s="132" t="s">
        <v>176</v>
      </c>
      <c r="B63" s="209" t="s">
        <v>188</v>
      </c>
      <c r="C63" s="215" t="s">
        <v>178</v>
      </c>
      <c r="D63" s="90" t="s">
        <v>189</v>
      </c>
      <c r="E63" s="161">
        <f>'Hazard &amp; Exposure'!S39</f>
        <v>2.4</v>
      </c>
      <c r="F63" s="161">
        <f>'Hazard &amp; Exposure'!T39</f>
        <v>9.6</v>
      </c>
      <c r="G63" s="161">
        <f>'Hazard &amp; Exposure'!U39</f>
        <v>3.3</v>
      </c>
      <c r="H63" s="166">
        <f>'Hazard &amp; Exposure'!V39</f>
        <v>6.1</v>
      </c>
      <c r="I63" s="168">
        <f>'Hazard &amp; Exposure'!W39</f>
        <v>6.3</v>
      </c>
      <c r="J63" s="167">
        <f>'Hazard &amp; Exposure'!AC39</f>
        <v>10</v>
      </c>
      <c r="K63" s="227">
        <f>'Hazard &amp; Exposure'!AA62</f>
        <v>8</v>
      </c>
      <c r="L63" s="166">
        <f>'Hazard &amp; Exposure'!Z39</f>
        <v>10</v>
      </c>
      <c r="M63" s="168">
        <f>'Hazard &amp; Exposure'!AD39</f>
        <v>10</v>
      </c>
      <c r="N63" s="168">
        <f t="shared" si="8"/>
        <v>8.8000000000000007</v>
      </c>
      <c r="O63" s="169">
        <f>Vulnerability!F39</f>
        <v>9.6999999999999993</v>
      </c>
      <c r="P63" s="163">
        <f>Vulnerability!I39</f>
        <v>5.4</v>
      </c>
      <c r="Q63" s="170">
        <f>Vulnerability!P39</f>
        <v>4.3</v>
      </c>
      <c r="R63" s="168">
        <f>Vulnerability!Q39</f>
        <v>7.3</v>
      </c>
      <c r="S63" s="169">
        <f>Vulnerability!V39</f>
        <v>8</v>
      </c>
      <c r="T63" s="162">
        <f>Vulnerability!AD39</f>
        <v>3.7</v>
      </c>
      <c r="U63" s="162">
        <f>Vulnerability!AG39</f>
        <v>6.1</v>
      </c>
      <c r="V63" s="162">
        <f>Vulnerability!AJ39</f>
        <v>2.4</v>
      </c>
      <c r="W63" s="162">
        <f>Vulnerability!AM39</f>
        <v>4.4000000000000004</v>
      </c>
      <c r="X63" s="162">
        <f>Vulnerability!AP39</f>
        <v>7.3</v>
      </c>
      <c r="Y63" s="170">
        <f>Vulnerability!AQ39</f>
        <v>5</v>
      </c>
      <c r="Z63" s="168">
        <f>Vulnerability!AR39</f>
        <v>6.8</v>
      </c>
      <c r="AA63" s="168">
        <f t="shared" si="9"/>
        <v>7.1</v>
      </c>
      <c r="AB63" s="171">
        <f>'Lack of Coping Capacity'!G39</f>
        <v>6.8</v>
      </c>
      <c r="AC63" s="172">
        <f>'Lack of Coping Capacity'!J39</f>
        <v>7.3</v>
      </c>
      <c r="AD63" s="168">
        <f>'Lack of Coping Capacity'!K39</f>
        <v>7.1</v>
      </c>
      <c r="AE63" s="171">
        <f>'Lack of Coping Capacity'!P39</f>
        <v>6.4</v>
      </c>
      <c r="AF63" s="164">
        <f>'Lack of Coping Capacity'!S39</f>
        <v>9.1</v>
      </c>
      <c r="AG63" s="172">
        <f>'Lack of Coping Capacity'!X39</f>
        <v>7.3</v>
      </c>
      <c r="AH63" s="168">
        <f>'Lack of Coping Capacity'!Y39</f>
        <v>7.6</v>
      </c>
      <c r="AI63" s="168">
        <f t="shared" si="10"/>
        <v>7.4</v>
      </c>
      <c r="AJ63" s="173">
        <f t="shared" si="11"/>
        <v>7.7</v>
      </c>
      <c r="AK63" s="8" t="str">
        <f t="shared" si="12"/>
        <v>VERY HIGH</v>
      </c>
      <c r="AL63" s="8" t="str">
        <f t="shared" si="5"/>
        <v>VERY HIGH</v>
      </c>
      <c r="AM63" s="8" t="str">
        <f t="shared" si="6"/>
        <v>VERY HIGH</v>
      </c>
      <c r="AN63" s="8" t="str">
        <f t="shared" si="7"/>
        <v>HIGH</v>
      </c>
    </row>
    <row r="64" spans="1:40" ht="16.5" customHeight="1">
      <c r="A64" s="216" t="s">
        <v>176</v>
      </c>
      <c r="B64" s="217" t="s">
        <v>190</v>
      </c>
      <c r="C64" s="217" t="s">
        <v>178</v>
      </c>
      <c r="D64" s="217" t="s">
        <v>191</v>
      </c>
      <c r="E64" s="167">
        <f>'Hazard &amp; Exposure'!S40</f>
        <v>0.4</v>
      </c>
      <c r="F64" s="161">
        <f>'Hazard &amp; Exposure'!T40</f>
        <v>10</v>
      </c>
      <c r="G64" s="161">
        <f>'Hazard &amp; Exposure'!U40</f>
        <v>5.9</v>
      </c>
      <c r="H64" s="166">
        <f>'Hazard &amp; Exposure'!V40</f>
        <v>5.2</v>
      </c>
      <c r="I64" s="168">
        <f>'Hazard &amp; Exposure'!W40</f>
        <v>6.7</v>
      </c>
      <c r="J64" s="167">
        <f>'Hazard &amp; Exposure'!AC40</f>
        <v>9</v>
      </c>
      <c r="K64" s="227">
        <f>'Hazard &amp; Exposure'!AA63</f>
        <v>0</v>
      </c>
      <c r="L64" s="166">
        <f>'Hazard &amp; Exposure'!Z40</f>
        <v>10</v>
      </c>
      <c r="M64" s="168">
        <f>'Hazard &amp; Exposure'!AD40</f>
        <v>9</v>
      </c>
      <c r="N64" s="168">
        <f t="shared" si="8"/>
        <v>8.1</v>
      </c>
      <c r="O64" s="169">
        <f>Vulnerability!F40</f>
        <v>8.6999999999999993</v>
      </c>
      <c r="P64" s="163">
        <f>Vulnerability!I40</f>
        <v>5.4</v>
      </c>
      <c r="Q64" s="170">
        <f>Vulnerability!P40</f>
        <v>4.3</v>
      </c>
      <c r="R64" s="168">
        <f>Vulnerability!Q40</f>
        <v>6.8</v>
      </c>
      <c r="S64" s="169">
        <f>Vulnerability!V40</f>
        <v>6.1</v>
      </c>
      <c r="T64" s="162">
        <f>Vulnerability!AD40</f>
        <v>4</v>
      </c>
      <c r="U64" s="162">
        <f>Vulnerability!AG40</f>
        <v>5.9</v>
      </c>
      <c r="V64" s="162">
        <f>Vulnerability!AJ40</f>
        <v>3</v>
      </c>
      <c r="W64" s="162">
        <f>Vulnerability!AM40</f>
        <v>2.1</v>
      </c>
      <c r="X64" s="162">
        <f>Vulnerability!AP40</f>
        <v>1.4</v>
      </c>
      <c r="Y64" s="170">
        <f>Vulnerability!AQ40</f>
        <v>3.5</v>
      </c>
      <c r="Z64" s="168">
        <f>Vulnerability!AR40</f>
        <v>4.9000000000000004</v>
      </c>
      <c r="AA64" s="168">
        <f t="shared" si="9"/>
        <v>5.9</v>
      </c>
      <c r="AB64" s="171">
        <f>'Lack of Coping Capacity'!G40</f>
        <v>6.8</v>
      </c>
      <c r="AC64" s="172">
        <f>'Lack of Coping Capacity'!J40</f>
        <v>7.3</v>
      </c>
      <c r="AD64" s="168">
        <f>'Lack of Coping Capacity'!K40</f>
        <v>7.1</v>
      </c>
      <c r="AE64" s="171">
        <f>'Lack of Coping Capacity'!P40</f>
        <v>6.4</v>
      </c>
      <c r="AF64" s="164">
        <f>'Lack of Coping Capacity'!S40</f>
        <v>7.3</v>
      </c>
      <c r="AG64" s="172">
        <f>'Lack of Coping Capacity'!X40</f>
        <v>5.8</v>
      </c>
      <c r="AH64" s="168">
        <f>'Lack of Coping Capacity'!Y40</f>
        <v>6.5</v>
      </c>
      <c r="AI64" s="168">
        <f t="shared" si="10"/>
        <v>6.8</v>
      </c>
      <c r="AJ64" s="173">
        <f t="shared" si="11"/>
        <v>6.9</v>
      </c>
      <c r="AK64" s="8" t="str">
        <f t="shared" si="12"/>
        <v>VERY HIGH</v>
      </c>
      <c r="AL64" s="8" t="str">
        <f t="shared" si="5"/>
        <v>VERY HIGH</v>
      </c>
      <c r="AM64" s="8" t="str">
        <f t="shared" si="6"/>
        <v>HIGH</v>
      </c>
      <c r="AN64" s="8" t="str">
        <f t="shared" si="7"/>
        <v>MEDIUM</v>
      </c>
    </row>
    <row r="65" spans="1:40" ht="16.5" customHeight="1">
      <c r="A65" s="208" t="s">
        <v>176</v>
      </c>
      <c r="B65" s="90" t="s">
        <v>192</v>
      </c>
      <c r="C65" s="90" t="s">
        <v>178</v>
      </c>
      <c r="D65" s="90" t="s">
        <v>193</v>
      </c>
      <c r="E65" s="167">
        <f>'Hazard &amp; Exposure'!S41</f>
        <v>0.1</v>
      </c>
      <c r="F65" s="161">
        <f>'Hazard &amp; Exposure'!T41</f>
        <v>3.5</v>
      </c>
      <c r="G65" s="161">
        <f>'Hazard &amp; Exposure'!U41</f>
        <v>2.6</v>
      </c>
      <c r="H65" s="166">
        <f>'Hazard &amp; Exposure'!V41</f>
        <v>4</v>
      </c>
      <c r="I65" s="168">
        <f>'Hazard &amp; Exposure'!W41</f>
        <v>2.7</v>
      </c>
      <c r="J65" s="167">
        <f>'Hazard &amp; Exposure'!AC41</f>
        <v>5</v>
      </c>
      <c r="K65" s="227">
        <f>'Hazard &amp; Exposure'!AA64</f>
        <v>5</v>
      </c>
      <c r="L65" s="166">
        <f>'Hazard &amp; Exposure'!Z41</f>
        <v>10</v>
      </c>
      <c r="M65" s="168">
        <f>'Hazard &amp; Exposure'!AD41</f>
        <v>6.7</v>
      </c>
      <c r="N65" s="168">
        <f t="shared" si="8"/>
        <v>5</v>
      </c>
      <c r="O65" s="169">
        <f>Vulnerability!F41</f>
        <v>8.4</v>
      </c>
      <c r="P65" s="163">
        <f>Vulnerability!I41</f>
        <v>5.4</v>
      </c>
      <c r="Q65" s="170">
        <f>Vulnerability!P41</f>
        <v>4.3</v>
      </c>
      <c r="R65" s="168">
        <f>Vulnerability!Q41</f>
        <v>6.6</v>
      </c>
      <c r="S65" s="169">
        <f>Vulnerability!V41</f>
        <v>2.8</v>
      </c>
      <c r="T65" s="162">
        <f>Vulnerability!AD41</f>
        <v>4.7</v>
      </c>
      <c r="U65" s="162">
        <f>Vulnerability!AG41</f>
        <v>4.5</v>
      </c>
      <c r="V65" s="162">
        <f>Vulnerability!AJ41</f>
        <v>2.9</v>
      </c>
      <c r="W65" s="162">
        <f>Vulnerability!AM41</f>
        <v>2.4</v>
      </c>
      <c r="X65" s="162">
        <f>Vulnerability!AP41</f>
        <v>1.3</v>
      </c>
      <c r="Y65" s="170">
        <f>Vulnerability!AQ41</f>
        <v>3.3</v>
      </c>
      <c r="Z65" s="168">
        <f>Vulnerability!AR41</f>
        <v>3.1</v>
      </c>
      <c r="AA65" s="168">
        <f t="shared" si="9"/>
        <v>5.0999999999999996</v>
      </c>
      <c r="AB65" s="171">
        <f>'Lack of Coping Capacity'!G41</f>
        <v>6.8</v>
      </c>
      <c r="AC65" s="172">
        <f>'Lack of Coping Capacity'!J41</f>
        <v>7.3</v>
      </c>
      <c r="AD65" s="168">
        <f>'Lack of Coping Capacity'!K41</f>
        <v>7.1</v>
      </c>
      <c r="AE65" s="171">
        <f>'Lack of Coping Capacity'!P41</f>
        <v>6.4</v>
      </c>
      <c r="AF65" s="164">
        <f>'Lack of Coping Capacity'!S41</f>
        <v>8</v>
      </c>
      <c r="AG65" s="172">
        <f>'Lack of Coping Capacity'!X41</f>
        <v>4.9000000000000004</v>
      </c>
      <c r="AH65" s="168">
        <f>'Lack of Coping Capacity'!Y41</f>
        <v>6.4</v>
      </c>
      <c r="AI65" s="168">
        <f t="shared" si="10"/>
        <v>6.8</v>
      </c>
      <c r="AJ65" s="173">
        <f t="shared" si="11"/>
        <v>5.6</v>
      </c>
      <c r="AK65" s="8" t="str">
        <f t="shared" si="12"/>
        <v>MEDIUM</v>
      </c>
      <c r="AL65" s="8" t="str">
        <f t="shared" si="5"/>
        <v>MEDIUM</v>
      </c>
      <c r="AM65" s="8" t="str">
        <f t="shared" si="6"/>
        <v>MEDIUM</v>
      </c>
      <c r="AN65" s="8" t="str">
        <f t="shared" si="7"/>
        <v>MEDIUM</v>
      </c>
    </row>
    <row r="66" spans="1:40" ht="16.5" customHeight="1" thickBot="1">
      <c r="A66" s="133" t="s">
        <v>176</v>
      </c>
      <c r="B66" s="213" t="s">
        <v>194</v>
      </c>
      <c r="C66" s="213" t="s">
        <v>178</v>
      </c>
      <c r="D66" s="212" t="s">
        <v>195</v>
      </c>
      <c r="E66" s="161">
        <f>'Hazard &amp; Exposure'!S42</f>
        <v>2.8</v>
      </c>
      <c r="F66" s="161">
        <f>'Hazard &amp; Exposure'!T42</f>
        <v>9.9</v>
      </c>
      <c r="G66" s="161">
        <f>'Hazard &amp; Exposure'!U42</f>
        <v>2.9</v>
      </c>
      <c r="H66" s="166">
        <f>'Hazard &amp; Exposure'!V42</f>
        <v>6</v>
      </c>
      <c r="I66" s="168">
        <f>'Hazard &amp; Exposure'!W42</f>
        <v>6.6</v>
      </c>
      <c r="J66" s="167">
        <f>'Hazard &amp; Exposure'!AC42</f>
        <v>8</v>
      </c>
      <c r="K66" s="227">
        <f>'Hazard &amp; Exposure'!AA65</f>
        <v>0</v>
      </c>
      <c r="L66" s="166">
        <f>'Hazard &amp; Exposure'!Z42</f>
        <v>10</v>
      </c>
      <c r="M66" s="168">
        <f>'Hazard &amp; Exposure'!AD42</f>
        <v>8</v>
      </c>
      <c r="N66" s="168">
        <f t="shared" si="8"/>
        <v>7.4</v>
      </c>
      <c r="O66" s="169">
        <f>Vulnerability!F42</f>
        <v>9.9</v>
      </c>
      <c r="P66" s="163">
        <f>Vulnerability!I42</f>
        <v>5.4</v>
      </c>
      <c r="Q66" s="170">
        <f>Vulnerability!P42</f>
        <v>4.3</v>
      </c>
      <c r="R66" s="168">
        <f>Vulnerability!Q42</f>
        <v>7.4</v>
      </c>
      <c r="S66" s="169">
        <f>Vulnerability!V42</f>
        <v>8</v>
      </c>
      <c r="T66" s="162">
        <f>Vulnerability!AD42</f>
        <v>4.4000000000000004</v>
      </c>
      <c r="U66" s="162">
        <f>Vulnerability!AG42</f>
        <v>6.4</v>
      </c>
      <c r="V66" s="162">
        <f>Vulnerability!AJ42</f>
        <v>3.8</v>
      </c>
      <c r="W66" s="162">
        <f>Vulnerability!AM42</f>
        <v>9.3000000000000007</v>
      </c>
      <c r="X66" s="162">
        <f>Vulnerability!AP42</f>
        <v>6.5</v>
      </c>
      <c r="Y66" s="170">
        <f>Vulnerability!AQ42</f>
        <v>6.6</v>
      </c>
      <c r="Z66" s="168">
        <f>Vulnerability!AR42</f>
        <v>7.4</v>
      </c>
      <c r="AA66" s="168">
        <f t="shared" si="9"/>
        <v>7.4</v>
      </c>
      <c r="AB66" s="171">
        <f>'Lack of Coping Capacity'!G42</f>
        <v>6.8</v>
      </c>
      <c r="AC66" s="172">
        <f>'Lack of Coping Capacity'!J42</f>
        <v>7.3</v>
      </c>
      <c r="AD66" s="168">
        <f>'Lack of Coping Capacity'!K42</f>
        <v>7.1</v>
      </c>
      <c r="AE66" s="171">
        <f>'Lack of Coping Capacity'!P42</f>
        <v>6.4</v>
      </c>
      <c r="AF66" s="164">
        <f>'Lack of Coping Capacity'!S42</f>
        <v>8.1</v>
      </c>
      <c r="AG66" s="172">
        <f>'Lack of Coping Capacity'!X42</f>
        <v>5</v>
      </c>
      <c r="AH66" s="168">
        <f>'Lack of Coping Capacity'!Y42</f>
        <v>6.5</v>
      </c>
      <c r="AI66" s="168">
        <f t="shared" si="10"/>
        <v>6.8</v>
      </c>
      <c r="AJ66" s="173">
        <f t="shared" si="11"/>
        <v>7.2</v>
      </c>
      <c r="AK66" s="8" t="str">
        <f t="shared" si="12"/>
        <v>VERY HIGH</v>
      </c>
      <c r="AL66" s="8" t="str">
        <f t="shared" si="5"/>
        <v>VERY HIGH</v>
      </c>
      <c r="AM66" s="8" t="str">
        <f t="shared" si="6"/>
        <v>VERY HIGH</v>
      </c>
      <c r="AN66" s="8" t="str">
        <f t="shared" si="7"/>
        <v>MEDIUM</v>
      </c>
    </row>
    <row r="67" spans="1:40" ht="16.5" customHeight="1">
      <c r="A67" s="132" t="s">
        <v>196</v>
      </c>
      <c r="B67" s="210" t="s">
        <v>197</v>
      </c>
      <c r="C67" s="210" t="s">
        <v>198</v>
      </c>
      <c r="D67" s="90" t="s">
        <v>199</v>
      </c>
      <c r="E67" s="161">
        <f>'Hazard &amp; Exposure'!S43</f>
        <v>2.8</v>
      </c>
      <c r="F67" s="161">
        <f>'Hazard &amp; Exposure'!T43</f>
        <v>0</v>
      </c>
      <c r="G67" s="161">
        <f>'Hazard &amp; Exposure'!U43</f>
        <v>0.2</v>
      </c>
      <c r="H67" s="166">
        <f>'Hazard &amp; Exposure'!V43</f>
        <v>6.5</v>
      </c>
      <c r="I67" s="168">
        <f>'Hazard &amp; Exposure'!W43</f>
        <v>2.9</v>
      </c>
      <c r="J67" s="167">
        <f>'Hazard &amp; Exposure'!AC43</f>
        <v>0</v>
      </c>
      <c r="K67" s="227">
        <f>'Hazard &amp; Exposure'!AA66</f>
        <v>5</v>
      </c>
      <c r="L67" s="166">
        <f>'Hazard &amp; Exposure'!Z43</f>
        <v>7.7</v>
      </c>
      <c r="M67" s="168">
        <f>'Hazard &amp; Exposure'!AD43</f>
        <v>2.6</v>
      </c>
      <c r="N67" s="168">
        <f t="shared" si="8"/>
        <v>2.8</v>
      </c>
      <c r="O67" s="169">
        <f>Vulnerability!F43</f>
        <v>4.7</v>
      </c>
      <c r="P67" s="163">
        <f>Vulnerability!I43</f>
        <v>4.3</v>
      </c>
      <c r="Q67" s="170">
        <f>Vulnerability!P43</f>
        <v>2.7</v>
      </c>
      <c r="R67" s="168">
        <f>Vulnerability!Q43</f>
        <v>4.0999999999999996</v>
      </c>
      <c r="S67" s="169">
        <f>Vulnerability!V43</f>
        <v>0</v>
      </c>
      <c r="T67" s="162">
        <f>Vulnerability!AD43</f>
        <v>2.8</v>
      </c>
      <c r="U67" s="162">
        <f>Vulnerability!AG43</f>
        <v>2.6</v>
      </c>
      <c r="V67" s="162">
        <f>Vulnerability!AJ43</f>
        <v>2.2000000000000002</v>
      </c>
      <c r="W67" s="162">
        <f>Vulnerability!AM43</f>
        <v>0</v>
      </c>
      <c r="X67" s="162">
        <f>Vulnerability!AP43</f>
        <v>9.6</v>
      </c>
      <c r="Y67" s="170">
        <f>Vulnerability!AQ43</f>
        <v>4.7</v>
      </c>
      <c r="Z67" s="168">
        <f>Vulnerability!AR43</f>
        <v>2.7</v>
      </c>
      <c r="AA67" s="168">
        <f t="shared" si="9"/>
        <v>3.4</v>
      </c>
      <c r="AB67" s="171">
        <f>'Lack of Coping Capacity'!G43</f>
        <v>5.7</v>
      </c>
      <c r="AC67" s="172">
        <f>'Lack of Coping Capacity'!J43</f>
        <v>6.8</v>
      </c>
      <c r="AD67" s="168">
        <f>'Lack of Coping Capacity'!K43</f>
        <v>6.3</v>
      </c>
      <c r="AE67" s="171">
        <f>'Lack of Coping Capacity'!P43</f>
        <v>5.3</v>
      </c>
      <c r="AF67" s="164">
        <f>'Lack of Coping Capacity'!S43</f>
        <v>5.9</v>
      </c>
      <c r="AG67" s="172">
        <f>'Lack of Coping Capacity'!X43</f>
        <v>6.4</v>
      </c>
      <c r="AH67" s="168">
        <f>'Lack of Coping Capacity'!Y43</f>
        <v>5.9</v>
      </c>
      <c r="AI67" s="168">
        <f t="shared" si="10"/>
        <v>6.1</v>
      </c>
      <c r="AJ67" s="173">
        <f t="shared" si="11"/>
        <v>3.9</v>
      </c>
      <c r="AK67" s="8" t="str">
        <f t="shared" si="12"/>
        <v>LOW</v>
      </c>
      <c r="AL67" s="8" t="str">
        <f t="shared" si="5"/>
        <v>VERY LOW</v>
      </c>
      <c r="AM67" s="8" t="str">
        <f t="shared" si="6"/>
        <v>VERY LOW</v>
      </c>
      <c r="AN67" s="8" t="str">
        <f t="shared" si="7"/>
        <v>LOW</v>
      </c>
    </row>
    <row r="68" spans="1:40" ht="16.5" customHeight="1">
      <c r="A68" s="132" t="s">
        <v>196</v>
      </c>
      <c r="B68" s="108" t="s">
        <v>200</v>
      </c>
      <c r="C68" s="108" t="s">
        <v>198</v>
      </c>
      <c r="D68" s="90" t="s">
        <v>201</v>
      </c>
      <c r="E68" s="161">
        <f>'Hazard &amp; Exposure'!S44</f>
        <v>4</v>
      </c>
      <c r="F68" s="161">
        <f>'Hazard &amp; Exposure'!T44</f>
        <v>2.2999999999999998</v>
      </c>
      <c r="G68" s="161">
        <f>'Hazard &amp; Exposure'!U44</f>
        <v>5</v>
      </c>
      <c r="H68" s="166">
        <f>'Hazard &amp; Exposure'!V44</f>
        <v>6.8</v>
      </c>
      <c r="I68" s="168">
        <f>'Hazard &amp; Exposure'!W44</f>
        <v>4.7</v>
      </c>
      <c r="J68" s="167">
        <f>'Hazard &amp; Exposure'!AC44</f>
        <v>0</v>
      </c>
      <c r="K68" s="227">
        <f>'Hazard &amp; Exposure'!AA67</f>
        <v>5</v>
      </c>
      <c r="L68" s="166">
        <f>'Hazard &amp; Exposure'!Z44</f>
        <v>0.4</v>
      </c>
      <c r="M68" s="168">
        <f>'Hazard &amp; Exposure'!AD44</f>
        <v>0.1</v>
      </c>
      <c r="N68" s="168">
        <f t="shared" ref="N68:N99" si="13">ROUND((10-GEOMEAN(((10-I68)/10*9+1),((10-M68)/10*9+1)))/9*10,1)</f>
        <v>2.7</v>
      </c>
      <c r="O68" s="169">
        <f>Vulnerability!F44</f>
        <v>8</v>
      </c>
      <c r="P68" s="163">
        <f>Vulnerability!I44</f>
        <v>5.5</v>
      </c>
      <c r="Q68" s="170">
        <f>Vulnerability!P44</f>
        <v>2.7</v>
      </c>
      <c r="R68" s="168">
        <f>Vulnerability!Q44</f>
        <v>6.1</v>
      </c>
      <c r="S68" s="169">
        <f>Vulnerability!V44</f>
        <v>0</v>
      </c>
      <c r="T68" s="162">
        <f>Vulnerability!AD44</f>
        <v>2.7</v>
      </c>
      <c r="U68" s="162">
        <f>Vulnerability!AG44</f>
        <v>2.2000000000000002</v>
      </c>
      <c r="V68" s="162">
        <f>Vulnerability!AJ44</f>
        <v>3.5</v>
      </c>
      <c r="W68" s="162">
        <f>Vulnerability!AM44</f>
        <v>0.8</v>
      </c>
      <c r="X68" s="162">
        <f>Vulnerability!AP44</f>
        <v>8.6999999999999993</v>
      </c>
      <c r="Y68" s="170">
        <f>Vulnerability!AQ44</f>
        <v>4.3</v>
      </c>
      <c r="Z68" s="168">
        <f>Vulnerability!AR44</f>
        <v>2.4</v>
      </c>
      <c r="AA68" s="168">
        <f t="shared" ref="AA68:AA99" si="14">ROUND((10-GEOMEAN(((10-R68)/10*9+1),((10-Z68)/10*9+1)))/9*10,1)</f>
        <v>4.5</v>
      </c>
      <c r="AB68" s="171">
        <f>'Lack of Coping Capacity'!G44</f>
        <v>5.7</v>
      </c>
      <c r="AC68" s="172">
        <f>'Lack of Coping Capacity'!J44</f>
        <v>6.8</v>
      </c>
      <c r="AD68" s="168">
        <f>'Lack of Coping Capacity'!K44</f>
        <v>6.3</v>
      </c>
      <c r="AE68" s="171">
        <f>'Lack of Coping Capacity'!P44</f>
        <v>5.3</v>
      </c>
      <c r="AF68" s="164">
        <f>'Lack of Coping Capacity'!S44</f>
        <v>8.5</v>
      </c>
      <c r="AG68" s="172">
        <f>'Lack of Coping Capacity'!X44</f>
        <v>5.9</v>
      </c>
      <c r="AH68" s="168">
        <f>'Lack of Coping Capacity'!Y44</f>
        <v>6.6</v>
      </c>
      <c r="AI68" s="168">
        <f t="shared" ref="AI68:AI99" si="15">ROUND((10-GEOMEAN(((10-AD68)/10*9+1),((10-AH68)/10*9+1)))/9*10,1)</f>
        <v>6.5</v>
      </c>
      <c r="AJ68" s="173">
        <f t="shared" ref="AJ68:AJ99" si="16">ROUND(N68^(1/3)*AA68^(1/3)*AI68^(1/3),1)</f>
        <v>4.3</v>
      </c>
      <c r="AK68" s="8" t="str">
        <f t="shared" ref="AK68:AK99" si="17">IF(AJ68&gt;=6.8,"VERY HIGH",IF(AJ68&gt;=5.8,"HIGH",IF(AJ68&gt;=4.9,"MEDIUM",IF(AJ68&gt;=3.9,"LOW","VERY LOW"))))</f>
        <v>LOW</v>
      </c>
      <c r="AL68" s="8" t="str">
        <f t="shared" si="5"/>
        <v>VERY LOW</v>
      </c>
      <c r="AM68" s="8" t="str">
        <f t="shared" si="6"/>
        <v>LOW</v>
      </c>
      <c r="AN68" s="8" t="str">
        <f t="shared" si="7"/>
        <v>LOW</v>
      </c>
    </row>
    <row r="69" spans="1:40" ht="16.5" customHeight="1">
      <c r="A69" s="132" t="s">
        <v>196</v>
      </c>
      <c r="B69" s="108" t="s">
        <v>202</v>
      </c>
      <c r="C69" s="108" t="s">
        <v>198</v>
      </c>
      <c r="D69" s="90" t="s">
        <v>203</v>
      </c>
      <c r="E69" s="161">
        <f>'Hazard &amp; Exposure'!S45</f>
        <v>4.0999999999999996</v>
      </c>
      <c r="F69" s="161">
        <f>'Hazard &amp; Exposure'!T45</f>
        <v>6.9</v>
      </c>
      <c r="G69" s="161">
        <f>'Hazard &amp; Exposure'!U45</f>
        <v>2.9</v>
      </c>
      <c r="H69" s="166">
        <f>'Hazard &amp; Exposure'!V45</f>
        <v>8.1999999999999993</v>
      </c>
      <c r="I69" s="168">
        <f>'Hazard &amp; Exposure'!W45</f>
        <v>6</v>
      </c>
      <c r="J69" s="167">
        <f>'Hazard &amp; Exposure'!AC45</f>
        <v>0</v>
      </c>
      <c r="K69" s="227">
        <f>'Hazard &amp; Exposure'!AA68</f>
        <v>5</v>
      </c>
      <c r="L69" s="166">
        <f>'Hazard &amp; Exposure'!Z45</f>
        <v>0.4</v>
      </c>
      <c r="M69" s="168">
        <f>'Hazard &amp; Exposure'!AD45</f>
        <v>0.1</v>
      </c>
      <c r="N69" s="168">
        <f t="shared" si="13"/>
        <v>3.6</v>
      </c>
      <c r="O69" s="169">
        <f>Vulnerability!F45</f>
        <v>6.5</v>
      </c>
      <c r="P69" s="163">
        <f>Vulnerability!I45</f>
        <v>5</v>
      </c>
      <c r="Q69" s="170">
        <f>Vulnerability!P45</f>
        <v>2.7</v>
      </c>
      <c r="R69" s="168">
        <f>Vulnerability!Q45</f>
        <v>5.2</v>
      </c>
      <c r="S69" s="169">
        <f>Vulnerability!V45</f>
        <v>0</v>
      </c>
      <c r="T69" s="162">
        <f>Vulnerability!AD45</f>
        <v>2.7</v>
      </c>
      <c r="U69" s="162">
        <f>Vulnerability!AG45</f>
        <v>2.1</v>
      </c>
      <c r="V69" s="162">
        <f>Vulnerability!AJ45</f>
        <v>4</v>
      </c>
      <c r="W69" s="162">
        <f>Vulnerability!AM45</f>
        <v>2.1</v>
      </c>
      <c r="X69" s="162">
        <f>Vulnerability!AP45</f>
        <v>7.5</v>
      </c>
      <c r="Y69" s="170">
        <f>Vulnerability!AQ45</f>
        <v>4.0999999999999996</v>
      </c>
      <c r="Z69" s="168">
        <f>Vulnerability!AR45</f>
        <v>2.2999999999999998</v>
      </c>
      <c r="AA69" s="168">
        <f t="shared" si="14"/>
        <v>3.9</v>
      </c>
      <c r="AB69" s="171">
        <f>'Lack of Coping Capacity'!G45</f>
        <v>5.7</v>
      </c>
      <c r="AC69" s="172">
        <f>'Lack of Coping Capacity'!J45</f>
        <v>6.8</v>
      </c>
      <c r="AD69" s="168">
        <f>'Lack of Coping Capacity'!K45</f>
        <v>6.3</v>
      </c>
      <c r="AE69" s="171">
        <f>'Lack of Coping Capacity'!P45</f>
        <v>5.3</v>
      </c>
      <c r="AF69" s="164">
        <f>'Lack of Coping Capacity'!S45</f>
        <v>6.2</v>
      </c>
      <c r="AG69" s="172">
        <f>'Lack of Coping Capacity'!X45</f>
        <v>6</v>
      </c>
      <c r="AH69" s="168">
        <f>'Lack of Coping Capacity'!Y45</f>
        <v>5.8</v>
      </c>
      <c r="AI69" s="168">
        <f t="shared" si="15"/>
        <v>6.1</v>
      </c>
      <c r="AJ69" s="173">
        <f t="shared" si="16"/>
        <v>4.4000000000000004</v>
      </c>
      <c r="AK69" s="8" t="str">
        <f t="shared" si="17"/>
        <v>LOW</v>
      </c>
      <c r="AL69" s="8" t="str">
        <f t="shared" ref="AL69:AL132" si="18">IF(N69&gt;=7.3,"VERY HIGH",IF(N69&gt;=5.9,"HIGH",IF(N69&gt;=4.6,"MEDIUM",IF(N69&gt;=3,"LOW","VERY LOW"))))</f>
        <v>LOW</v>
      </c>
      <c r="AM69" s="8" t="str">
        <f t="shared" ref="AM69:AM132" si="19">IF(AA69&gt;=6.7,"VERY HIGH",IF(AA69&gt;=5.9,"HIGH",IF(AA69&gt;=5.1,"MEDIUM",IF(AA69&gt;=4,"LOW","VERY LOW"))))</f>
        <v>VERY LOW</v>
      </c>
      <c r="AN69" s="8" t="str">
        <f t="shared" ref="AN69:AN132" si="20">IF(AI69&gt;=8.1,"VERY HIGH",IF(AI69&gt;=7.4,"HIGH",IF(AI69&gt;=6.8,"MEDIUM",IF(AI69&gt;=6.1,"LOW","VERY LOW"))))</f>
        <v>LOW</v>
      </c>
    </row>
    <row r="70" spans="1:40" ht="16.5" customHeight="1">
      <c r="A70" s="132" t="s">
        <v>196</v>
      </c>
      <c r="B70" s="108" t="s">
        <v>204</v>
      </c>
      <c r="C70" s="108" t="s">
        <v>198</v>
      </c>
      <c r="D70" s="90" t="s">
        <v>205</v>
      </c>
      <c r="E70" s="161">
        <f>'Hazard &amp; Exposure'!S46</f>
        <v>1.1000000000000001</v>
      </c>
      <c r="F70" s="161">
        <f>'Hazard &amp; Exposure'!T46</f>
        <v>0</v>
      </c>
      <c r="G70" s="161">
        <f>'Hazard &amp; Exposure'!U46</f>
        <v>0</v>
      </c>
      <c r="H70" s="166">
        <f>'Hazard &amp; Exposure'!V46</f>
        <v>5.7</v>
      </c>
      <c r="I70" s="168">
        <f>'Hazard &amp; Exposure'!W46</f>
        <v>2.1</v>
      </c>
      <c r="J70" s="167">
        <f>'Hazard &amp; Exposure'!AC46</f>
        <v>0</v>
      </c>
      <c r="K70" s="227">
        <f>'Hazard &amp; Exposure'!AA69</f>
        <v>0</v>
      </c>
      <c r="L70" s="166">
        <f>'Hazard &amp; Exposure'!Z46</f>
        <v>0.4</v>
      </c>
      <c r="M70" s="168">
        <f>'Hazard &amp; Exposure'!AD46</f>
        <v>0.1</v>
      </c>
      <c r="N70" s="168">
        <f t="shared" si="13"/>
        <v>1.2</v>
      </c>
      <c r="O70" s="169">
        <f>Vulnerability!F46</f>
        <v>2.2999999999999998</v>
      </c>
      <c r="P70" s="163">
        <f>Vulnerability!I46</f>
        <v>4.3</v>
      </c>
      <c r="Q70" s="170">
        <f>Vulnerability!P46</f>
        <v>2.7</v>
      </c>
      <c r="R70" s="168">
        <f>Vulnerability!Q46</f>
        <v>2.9</v>
      </c>
      <c r="S70" s="169">
        <f>Vulnerability!V46</f>
        <v>4.4000000000000004</v>
      </c>
      <c r="T70" s="162">
        <f>Vulnerability!AD46</f>
        <v>2.8</v>
      </c>
      <c r="U70" s="162">
        <f>Vulnerability!AG46</f>
        <v>1.4</v>
      </c>
      <c r="V70" s="162">
        <f>Vulnerability!AJ46</f>
        <v>1.1000000000000001</v>
      </c>
      <c r="W70" s="162">
        <f>Vulnerability!AM46</f>
        <v>0</v>
      </c>
      <c r="X70" s="162">
        <f>Vulnerability!AP46</f>
        <v>7.7</v>
      </c>
      <c r="Y70" s="170">
        <f>Vulnerability!AQ46</f>
        <v>3.2</v>
      </c>
      <c r="Z70" s="168">
        <f>Vulnerability!AR46</f>
        <v>3.8</v>
      </c>
      <c r="AA70" s="168">
        <f t="shared" si="14"/>
        <v>3.4</v>
      </c>
      <c r="AB70" s="171">
        <f>'Lack of Coping Capacity'!G46</f>
        <v>5.7</v>
      </c>
      <c r="AC70" s="172">
        <f>'Lack of Coping Capacity'!J46</f>
        <v>6.8</v>
      </c>
      <c r="AD70" s="168">
        <f>'Lack of Coping Capacity'!K46</f>
        <v>6.3</v>
      </c>
      <c r="AE70" s="171">
        <f>'Lack of Coping Capacity'!P46</f>
        <v>5.3</v>
      </c>
      <c r="AF70" s="164">
        <f>'Lack of Coping Capacity'!S46</f>
        <v>0.7</v>
      </c>
      <c r="AG70" s="172">
        <f>'Lack of Coping Capacity'!X46</f>
        <v>5.5</v>
      </c>
      <c r="AH70" s="168">
        <f>'Lack of Coping Capacity'!Y46</f>
        <v>3.8</v>
      </c>
      <c r="AI70" s="168">
        <f t="shared" si="15"/>
        <v>5.2</v>
      </c>
      <c r="AJ70" s="173">
        <f t="shared" si="16"/>
        <v>2.8</v>
      </c>
      <c r="AK70" s="8" t="str">
        <f t="shared" si="17"/>
        <v>VERY LOW</v>
      </c>
      <c r="AL70" s="8" t="str">
        <f t="shared" si="18"/>
        <v>VERY LOW</v>
      </c>
      <c r="AM70" s="8" t="str">
        <f t="shared" si="19"/>
        <v>VERY LOW</v>
      </c>
      <c r="AN70" s="8" t="str">
        <f t="shared" si="20"/>
        <v>VERY LOW</v>
      </c>
    </row>
    <row r="71" spans="1:40" ht="16.5" customHeight="1">
      <c r="A71" s="132" t="s">
        <v>196</v>
      </c>
      <c r="B71" s="108" t="s">
        <v>206</v>
      </c>
      <c r="C71" s="108" t="s">
        <v>198</v>
      </c>
      <c r="D71" s="90" t="s">
        <v>207</v>
      </c>
      <c r="E71" s="161">
        <f>'Hazard &amp; Exposure'!S47</f>
        <v>4.3</v>
      </c>
      <c r="F71" s="161">
        <f>'Hazard &amp; Exposure'!T47</f>
        <v>9.1</v>
      </c>
      <c r="G71" s="161">
        <f>'Hazard &amp; Exposure'!U47</f>
        <v>4.4000000000000004</v>
      </c>
      <c r="H71" s="166">
        <f>'Hazard &amp; Exposure'!V47</f>
        <v>6.6</v>
      </c>
      <c r="I71" s="168">
        <f>'Hazard &amp; Exposure'!W47</f>
        <v>6.6</v>
      </c>
      <c r="J71" s="167">
        <f>'Hazard &amp; Exposure'!AC47</f>
        <v>0</v>
      </c>
      <c r="K71" s="227">
        <f>'Hazard &amp; Exposure'!AA70</f>
        <v>8</v>
      </c>
      <c r="L71" s="166">
        <f>'Hazard &amp; Exposure'!Z47</f>
        <v>0.4</v>
      </c>
      <c r="M71" s="168">
        <f>'Hazard &amp; Exposure'!AD47</f>
        <v>0.1</v>
      </c>
      <c r="N71" s="168">
        <f t="shared" si="13"/>
        <v>4.0999999999999996</v>
      </c>
      <c r="O71" s="169">
        <f>Vulnerability!F47</f>
        <v>8.6999999999999993</v>
      </c>
      <c r="P71" s="163">
        <f>Vulnerability!I47</f>
        <v>4.3</v>
      </c>
      <c r="Q71" s="170">
        <f>Vulnerability!P47</f>
        <v>2.7</v>
      </c>
      <c r="R71" s="168">
        <f>Vulnerability!Q47</f>
        <v>6.1</v>
      </c>
      <c r="S71" s="169">
        <f>Vulnerability!V47</f>
        <v>0</v>
      </c>
      <c r="T71" s="162">
        <f>Vulnerability!AD47</f>
        <v>2.7</v>
      </c>
      <c r="U71" s="162">
        <f>Vulnerability!AG47</f>
        <v>2.5</v>
      </c>
      <c r="V71" s="162">
        <f>Vulnerability!AJ47</f>
        <v>5.0999999999999996</v>
      </c>
      <c r="W71" s="162">
        <f>Vulnerability!AM47</f>
        <v>0.6</v>
      </c>
      <c r="X71" s="162">
        <f>Vulnerability!AP47</f>
        <v>8.1</v>
      </c>
      <c r="Y71" s="170">
        <f>Vulnerability!AQ47</f>
        <v>4.4000000000000004</v>
      </c>
      <c r="Z71" s="168">
        <f>Vulnerability!AR47</f>
        <v>2.5</v>
      </c>
      <c r="AA71" s="168">
        <f t="shared" si="14"/>
        <v>4.5</v>
      </c>
      <c r="AB71" s="171">
        <f>'Lack of Coping Capacity'!G47</f>
        <v>5.7</v>
      </c>
      <c r="AC71" s="172">
        <f>'Lack of Coping Capacity'!J47</f>
        <v>6.8</v>
      </c>
      <c r="AD71" s="168">
        <f>'Lack of Coping Capacity'!K47</f>
        <v>6.3</v>
      </c>
      <c r="AE71" s="171">
        <f>'Lack of Coping Capacity'!P47</f>
        <v>5.3</v>
      </c>
      <c r="AF71" s="164">
        <f>'Lack of Coping Capacity'!S47</f>
        <v>9.5</v>
      </c>
      <c r="AG71" s="172">
        <f>'Lack of Coping Capacity'!X47</f>
        <v>6.5</v>
      </c>
      <c r="AH71" s="168">
        <f>'Lack of Coping Capacity'!Y47</f>
        <v>7.1</v>
      </c>
      <c r="AI71" s="168">
        <f t="shared" si="15"/>
        <v>6.7</v>
      </c>
      <c r="AJ71" s="173">
        <f t="shared" si="16"/>
        <v>5</v>
      </c>
      <c r="AK71" s="8" t="str">
        <f t="shared" si="17"/>
        <v>MEDIUM</v>
      </c>
      <c r="AL71" s="8" t="str">
        <f t="shared" si="18"/>
        <v>LOW</v>
      </c>
      <c r="AM71" s="8" t="str">
        <f t="shared" si="19"/>
        <v>LOW</v>
      </c>
      <c r="AN71" s="8" t="str">
        <f t="shared" si="20"/>
        <v>LOW</v>
      </c>
    </row>
    <row r="72" spans="1:40" ht="16.5" customHeight="1">
      <c r="A72" s="132" t="s">
        <v>196</v>
      </c>
      <c r="B72" s="108" t="s">
        <v>208</v>
      </c>
      <c r="C72" s="108" t="s">
        <v>198</v>
      </c>
      <c r="D72" s="90" t="s">
        <v>209</v>
      </c>
      <c r="E72" s="161">
        <f>'Hazard &amp; Exposure'!S48</f>
        <v>4.0999999999999996</v>
      </c>
      <c r="F72" s="161">
        <f>'Hazard &amp; Exposure'!T48</f>
        <v>6.7</v>
      </c>
      <c r="G72" s="161">
        <f>'Hazard &amp; Exposure'!U48</f>
        <v>5.2</v>
      </c>
      <c r="H72" s="166">
        <f>'Hazard &amp; Exposure'!V48</f>
        <v>5</v>
      </c>
      <c r="I72" s="168">
        <f>'Hazard &amp; Exposure'!W48</f>
        <v>5.3</v>
      </c>
      <c r="J72" s="167">
        <f>'Hazard &amp; Exposure'!AC48</f>
        <v>0</v>
      </c>
      <c r="K72" s="227">
        <f>'Hazard &amp; Exposure'!AA71</f>
        <v>10</v>
      </c>
      <c r="L72" s="166">
        <f>'Hazard &amp; Exposure'!Z48</f>
        <v>0.4</v>
      </c>
      <c r="M72" s="168">
        <f>'Hazard &amp; Exposure'!AD48</f>
        <v>0.1</v>
      </c>
      <c r="N72" s="168">
        <f t="shared" si="13"/>
        <v>3.1</v>
      </c>
      <c r="O72" s="169">
        <f>Vulnerability!F48</f>
        <v>9.1999999999999993</v>
      </c>
      <c r="P72" s="163">
        <f>Vulnerability!I48</f>
        <v>5.4</v>
      </c>
      <c r="Q72" s="170">
        <f>Vulnerability!P48</f>
        <v>2.7</v>
      </c>
      <c r="R72" s="168">
        <f>Vulnerability!Q48</f>
        <v>6.6</v>
      </c>
      <c r="S72" s="169">
        <f>Vulnerability!V48</f>
        <v>0</v>
      </c>
      <c r="T72" s="162">
        <f>Vulnerability!AD48</f>
        <v>2.7</v>
      </c>
      <c r="U72" s="162">
        <f>Vulnerability!AG48</f>
        <v>2.2000000000000002</v>
      </c>
      <c r="V72" s="162">
        <f>Vulnerability!AJ48</f>
        <v>6.8</v>
      </c>
      <c r="W72" s="162">
        <f>Vulnerability!AM48</f>
        <v>0</v>
      </c>
      <c r="X72" s="162">
        <f>Vulnerability!AP48</f>
        <v>4</v>
      </c>
      <c r="Y72" s="170">
        <f>Vulnerability!AQ48</f>
        <v>3.5</v>
      </c>
      <c r="Z72" s="168">
        <f>Vulnerability!AR48</f>
        <v>1.9</v>
      </c>
      <c r="AA72" s="168">
        <f t="shared" si="14"/>
        <v>4.7</v>
      </c>
      <c r="AB72" s="171">
        <f>'Lack of Coping Capacity'!G48</f>
        <v>5.7</v>
      </c>
      <c r="AC72" s="172">
        <f>'Lack of Coping Capacity'!J48</f>
        <v>6.8</v>
      </c>
      <c r="AD72" s="168">
        <f>'Lack of Coping Capacity'!K48</f>
        <v>6.3</v>
      </c>
      <c r="AE72" s="171">
        <f>'Lack of Coping Capacity'!P48</f>
        <v>5.3</v>
      </c>
      <c r="AF72" s="164">
        <f>'Lack of Coping Capacity'!S48</f>
        <v>8.5</v>
      </c>
      <c r="AG72" s="172">
        <f>'Lack of Coping Capacity'!X48</f>
        <v>7</v>
      </c>
      <c r="AH72" s="168">
        <f>'Lack of Coping Capacity'!Y48</f>
        <v>6.9</v>
      </c>
      <c r="AI72" s="168">
        <f t="shared" si="15"/>
        <v>6.6</v>
      </c>
      <c r="AJ72" s="173">
        <f t="shared" si="16"/>
        <v>4.5999999999999996</v>
      </c>
      <c r="AK72" s="8" t="str">
        <f t="shared" si="17"/>
        <v>LOW</v>
      </c>
      <c r="AL72" s="8" t="str">
        <f t="shared" si="18"/>
        <v>LOW</v>
      </c>
      <c r="AM72" s="8" t="str">
        <f t="shared" si="19"/>
        <v>LOW</v>
      </c>
      <c r="AN72" s="8" t="str">
        <f t="shared" si="20"/>
        <v>LOW</v>
      </c>
    </row>
    <row r="73" spans="1:40" ht="16.5" customHeight="1">
      <c r="A73" s="132" t="s">
        <v>196</v>
      </c>
      <c r="B73" s="108" t="s">
        <v>210</v>
      </c>
      <c r="C73" s="108" t="s">
        <v>198</v>
      </c>
      <c r="D73" s="90" t="s">
        <v>211</v>
      </c>
      <c r="E73" s="161">
        <f>'Hazard &amp; Exposure'!S49</f>
        <v>4</v>
      </c>
      <c r="F73" s="161">
        <f>'Hazard &amp; Exposure'!T49</f>
        <v>0.8</v>
      </c>
      <c r="G73" s="161">
        <f>'Hazard &amp; Exposure'!U49</f>
        <v>2.8</v>
      </c>
      <c r="H73" s="166">
        <f>'Hazard &amp; Exposure'!V49</f>
        <v>5.4</v>
      </c>
      <c r="I73" s="168">
        <f>'Hazard &amp; Exposure'!W49</f>
        <v>3.4</v>
      </c>
      <c r="J73" s="167">
        <f>'Hazard &amp; Exposure'!AC49</f>
        <v>4</v>
      </c>
      <c r="K73" s="227">
        <f>'Hazard &amp; Exposure'!AA72</f>
        <v>5</v>
      </c>
      <c r="L73" s="166">
        <f>'Hazard &amp; Exposure'!Z49</f>
        <v>0.4</v>
      </c>
      <c r="M73" s="168">
        <f>'Hazard &amp; Exposure'!AD49</f>
        <v>1.5</v>
      </c>
      <c r="N73" s="168">
        <f t="shared" si="13"/>
        <v>2.5</v>
      </c>
      <c r="O73" s="169">
        <f>Vulnerability!F49</f>
        <v>9.4</v>
      </c>
      <c r="P73" s="163">
        <f>Vulnerability!I49</f>
        <v>4.7</v>
      </c>
      <c r="Q73" s="170">
        <f>Vulnerability!P49</f>
        <v>2.7</v>
      </c>
      <c r="R73" s="168">
        <f>Vulnerability!Q49</f>
        <v>6.6</v>
      </c>
      <c r="S73" s="169">
        <f>Vulnerability!V49</f>
        <v>8.6</v>
      </c>
      <c r="T73" s="162">
        <f>Vulnerability!AD49</f>
        <v>2.6</v>
      </c>
      <c r="U73" s="162">
        <f>Vulnerability!AG49</f>
        <v>2.7</v>
      </c>
      <c r="V73" s="162">
        <f>Vulnerability!AJ49</f>
        <v>3.3</v>
      </c>
      <c r="W73" s="162">
        <f>Vulnerability!AM49</f>
        <v>0</v>
      </c>
      <c r="X73" s="162">
        <f>Vulnerability!AP49</f>
        <v>9.5</v>
      </c>
      <c r="Y73" s="170">
        <f>Vulnerability!AQ49</f>
        <v>4.8</v>
      </c>
      <c r="Z73" s="168">
        <f>Vulnerability!AR49</f>
        <v>7.1</v>
      </c>
      <c r="AA73" s="168">
        <f t="shared" si="14"/>
        <v>6.9</v>
      </c>
      <c r="AB73" s="171">
        <f>'Lack of Coping Capacity'!G49</f>
        <v>5.7</v>
      </c>
      <c r="AC73" s="172">
        <f>'Lack of Coping Capacity'!J49</f>
        <v>6.8</v>
      </c>
      <c r="AD73" s="168">
        <f>'Lack of Coping Capacity'!K49</f>
        <v>6.3</v>
      </c>
      <c r="AE73" s="171">
        <f>'Lack of Coping Capacity'!P49</f>
        <v>5.3</v>
      </c>
      <c r="AF73" s="164">
        <f>'Lack of Coping Capacity'!S49</f>
        <v>9.9</v>
      </c>
      <c r="AG73" s="172">
        <f>'Lack of Coping Capacity'!X49</f>
        <v>7.5</v>
      </c>
      <c r="AH73" s="168">
        <f>'Lack of Coping Capacity'!Y49</f>
        <v>7.6</v>
      </c>
      <c r="AI73" s="168">
        <f t="shared" si="15"/>
        <v>7</v>
      </c>
      <c r="AJ73" s="173">
        <f t="shared" si="16"/>
        <v>4.9000000000000004</v>
      </c>
      <c r="AK73" s="8" t="str">
        <f t="shared" si="17"/>
        <v>MEDIUM</v>
      </c>
      <c r="AL73" s="8" t="str">
        <f t="shared" si="18"/>
        <v>VERY LOW</v>
      </c>
      <c r="AM73" s="8" t="str">
        <f t="shared" si="19"/>
        <v>VERY HIGH</v>
      </c>
      <c r="AN73" s="8" t="str">
        <f t="shared" si="20"/>
        <v>MEDIUM</v>
      </c>
    </row>
    <row r="74" spans="1:40" ht="16.5" customHeight="1">
      <c r="A74" s="132" t="s">
        <v>196</v>
      </c>
      <c r="B74" s="108" t="s">
        <v>212</v>
      </c>
      <c r="C74" s="108" t="s">
        <v>198</v>
      </c>
      <c r="D74" s="90" t="s">
        <v>213</v>
      </c>
      <c r="E74" s="161">
        <f>'Hazard &amp; Exposure'!S50</f>
        <v>3.9</v>
      </c>
      <c r="F74" s="161">
        <f>'Hazard &amp; Exposure'!T50</f>
        <v>2.2000000000000002</v>
      </c>
      <c r="G74" s="161">
        <f>'Hazard &amp; Exposure'!U50</f>
        <v>4.5</v>
      </c>
      <c r="H74" s="166">
        <f>'Hazard &amp; Exposure'!V50</f>
        <v>6.2</v>
      </c>
      <c r="I74" s="168">
        <f>'Hazard &amp; Exposure'!W50</f>
        <v>4.4000000000000004</v>
      </c>
      <c r="J74" s="167">
        <f>'Hazard &amp; Exposure'!AC50</f>
        <v>0</v>
      </c>
      <c r="K74" s="227">
        <f>'Hazard &amp; Exposure'!AA73</f>
        <v>5</v>
      </c>
      <c r="L74" s="166">
        <f>'Hazard &amp; Exposure'!Z50</f>
        <v>0.4</v>
      </c>
      <c r="M74" s="168">
        <f>'Hazard &amp; Exposure'!AD50</f>
        <v>0.1</v>
      </c>
      <c r="N74" s="168">
        <f t="shared" si="13"/>
        <v>2.5</v>
      </c>
      <c r="O74" s="169">
        <f>Vulnerability!F50</f>
        <v>8.8000000000000007</v>
      </c>
      <c r="P74" s="163">
        <f>Vulnerability!I50</f>
        <v>4.3</v>
      </c>
      <c r="Q74" s="170">
        <f>Vulnerability!P50</f>
        <v>2.7</v>
      </c>
      <c r="R74" s="168">
        <f>Vulnerability!Q50</f>
        <v>6.2</v>
      </c>
      <c r="S74" s="169">
        <f>Vulnerability!V50</f>
        <v>0</v>
      </c>
      <c r="T74" s="162">
        <f>Vulnerability!AD50</f>
        <v>2.7</v>
      </c>
      <c r="U74" s="162">
        <f>Vulnerability!AG50</f>
        <v>2.2000000000000002</v>
      </c>
      <c r="V74" s="162">
        <f>Vulnerability!AJ50</f>
        <v>3.8</v>
      </c>
      <c r="W74" s="162">
        <f>Vulnerability!AM50</f>
        <v>1</v>
      </c>
      <c r="X74" s="162">
        <f>Vulnerability!AP50</f>
        <v>10</v>
      </c>
      <c r="Y74" s="170">
        <f>Vulnerability!AQ50</f>
        <v>5.4</v>
      </c>
      <c r="Z74" s="168">
        <f>Vulnerability!AR50</f>
        <v>3.1</v>
      </c>
      <c r="AA74" s="168">
        <f t="shared" si="14"/>
        <v>4.8</v>
      </c>
      <c r="AB74" s="171">
        <f>'Lack of Coping Capacity'!G50</f>
        <v>5.7</v>
      </c>
      <c r="AC74" s="172">
        <f>'Lack of Coping Capacity'!J50</f>
        <v>6.8</v>
      </c>
      <c r="AD74" s="168">
        <f>'Lack of Coping Capacity'!K50</f>
        <v>6.3</v>
      </c>
      <c r="AE74" s="171">
        <f>'Lack of Coping Capacity'!P50</f>
        <v>5.3</v>
      </c>
      <c r="AF74" s="164">
        <f>'Lack of Coping Capacity'!S50</f>
        <v>9.9</v>
      </c>
      <c r="AG74" s="172">
        <f>'Lack of Coping Capacity'!X50</f>
        <v>7.3</v>
      </c>
      <c r="AH74" s="168">
        <f>'Lack of Coping Capacity'!Y50</f>
        <v>7.5</v>
      </c>
      <c r="AI74" s="168">
        <f t="shared" si="15"/>
        <v>6.9</v>
      </c>
      <c r="AJ74" s="173">
        <f t="shared" si="16"/>
        <v>4.4000000000000004</v>
      </c>
      <c r="AK74" s="8" t="str">
        <f t="shared" si="17"/>
        <v>LOW</v>
      </c>
      <c r="AL74" s="8" t="str">
        <f t="shared" si="18"/>
        <v>VERY LOW</v>
      </c>
      <c r="AM74" s="8" t="str">
        <f t="shared" si="19"/>
        <v>LOW</v>
      </c>
      <c r="AN74" s="8" t="str">
        <f t="shared" si="20"/>
        <v>MEDIUM</v>
      </c>
    </row>
    <row r="75" spans="1:40" ht="16.5" customHeight="1">
      <c r="A75" s="132" t="s">
        <v>196</v>
      </c>
      <c r="B75" s="108" t="s">
        <v>214</v>
      </c>
      <c r="C75" s="108" t="s">
        <v>198</v>
      </c>
      <c r="D75" s="90" t="s">
        <v>215</v>
      </c>
      <c r="E75" s="161">
        <f>'Hazard &amp; Exposure'!S51</f>
        <v>2.5</v>
      </c>
      <c r="F75" s="161">
        <f>'Hazard &amp; Exposure'!T51</f>
        <v>0.3</v>
      </c>
      <c r="G75" s="161">
        <f>'Hazard &amp; Exposure'!U51</f>
        <v>0</v>
      </c>
      <c r="H75" s="166">
        <f>'Hazard &amp; Exposure'!V51</f>
        <v>6.5</v>
      </c>
      <c r="I75" s="168">
        <f>'Hazard &amp; Exposure'!W51</f>
        <v>2.8</v>
      </c>
      <c r="J75" s="167">
        <f>'Hazard &amp; Exposure'!AC51</f>
        <v>0</v>
      </c>
      <c r="K75" s="227">
        <f>'Hazard &amp; Exposure'!AA74</f>
        <v>5</v>
      </c>
      <c r="L75" s="166">
        <f>'Hazard &amp; Exposure'!Z51</f>
        <v>0.4</v>
      </c>
      <c r="M75" s="168">
        <f>'Hazard &amp; Exposure'!AD51</f>
        <v>0.1</v>
      </c>
      <c r="N75" s="168">
        <f t="shared" si="13"/>
        <v>1.5</v>
      </c>
      <c r="O75" s="169">
        <f>Vulnerability!F51</f>
        <v>5.8</v>
      </c>
      <c r="P75" s="163">
        <f>Vulnerability!I51</f>
        <v>4</v>
      </c>
      <c r="Q75" s="170">
        <f>Vulnerability!P51</f>
        <v>2.7</v>
      </c>
      <c r="R75" s="168">
        <f>Vulnerability!Q51</f>
        <v>4.5999999999999996</v>
      </c>
      <c r="S75" s="169">
        <f>Vulnerability!V51</f>
        <v>0</v>
      </c>
      <c r="T75" s="162">
        <f>Vulnerability!AD51</f>
        <v>2.8</v>
      </c>
      <c r="U75" s="162">
        <f>Vulnerability!AG51</f>
        <v>2.8</v>
      </c>
      <c r="V75" s="162">
        <f>Vulnerability!AJ51</f>
        <v>1.8</v>
      </c>
      <c r="W75" s="162">
        <f>Vulnerability!AM51</f>
        <v>0</v>
      </c>
      <c r="X75" s="162">
        <f>Vulnerability!AP51</f>
        <v>10</v>
      </c>
      <c r="Y75" s="170">
        <f>Vulnerability!AQ51</f>
        <v>5.0999999999999996</v>
      </c>
      <c r="Z75" s="168">
        <f>Vulnerability!AR51</f>
        <v>2.9</v>
      </c>
      <c r="AA75" s="168">
        <f t="shared" si="14"/>
        <v>3.8</v>
      </c>
      <c r="AB75" s="171">
        <f>'Lack of Coping Capacity'!G51</f>
        <v>5.7</v>
      </c>
      <c r="AC75" s="172">
        <f>'Lack of Coping Capacity'!J51</f>
        <v>6.8</v>
      </c>
      <c r="AD75" s="168">
        <f>'Lack of Coping Capacity'!K51</f>
        <v>6.3</v>
      </c>
      <c r="AE75" s="171">
        <f>'Lack of Coping Capacity'!P51</f>
        <v>5.3</v>
      </c>
      <c r="AF75" s="164">
        <f>'Lack of Coping Capacity'!S51</f>
        <v>2</v>
      </c>
      <c r="AG75" s="172">
        <f>'Lack of Coping Capacity'!X51</f>
        <v>5.9</v>
      </c>
      <c r="AH75" s="168">
        <f>'Lack of Coping Capacity'!Y51</f>
        <v>4.4000000000000004</v>
      </c>
      <c r="AI75" s="168">
        <f t="shared" si="15"/>
        <v>5.4</v>
      </c>
      <c r="AJ75" s="173">
        <f t="shared" si="16"/>
        <v>3.1</v>
      </c>
      <c r="AK75" s="8" t="str">
        <f t="shared" si="17"/>
        <v>VERY LOW</v>
      </c>
      <c r="AL75" s="8" t="str">
        <f t="shared" si="18"/>
        <v>VERY LOW</v>
      </c>
      <c r="AM75" s="8" t="str">
        <f t="shared" si="19"/>
        <v>VERY LOW</v>
      </c>
      <c r="AN75" s="8" t="str">
        <f t="shared" si="20"/>
        <v>VERY LOW</v>
      </c>
    </row>
    <row r="76" spans="1:40" ht="16.5" customHeight="1">
      <c r="A76" s="132" t="s">
        <v>196</v>
      </c>
      <c r="B76" s="108" t="s">
        <v>216</v>
      </c>
      <c r="C76" s="108" t="s">
        <v>198</v>
      </c>
      <c r="D76" s="90" t="s">
        <v>217</v>
      </c>
      <c r="E76" s="161">
        <f>'Hazard &amp; Exposure'!S52</f>
        <v>1.5</v>
      </c>
      <c r="F76" s="161">
        <f>'Hazard &amp; Exposure'!T52</f>
        <v>0</v>
      </c>
      <c r="G76" s="161">
        <f>'Hazard &amp; Exposure'!U52</f>
        <v>0</v>
      </c>
      <c r="H76" s="166">
        <f>'Hazard &amp; Exposure'!V52</f>
        <v>6.5</v>
      </c>
      <c r="I76" s="168">
        <f>'Hazard &amp; Exposure'!W52</f>
        <v>2.5</v>
      </c>
      <c r="J76" s="167">
        <f>'Hazard &amp; Exposure'!AC52</f>
        <v>4</v>
      </c>
      <c r="K76" s="227">
        <f>'Hazard &amp; Exposure'!AA75</f>
        <v>5</v>
      </c>
      <c r="L76" s="166">
        <f>'Hazard &amp; Exposure'!Z52</f>
        <v>7.7</v>
      </c>
      <c r="M76" s="168">
        <f>'Hazard &amp; Exposure'!AD52</f>
        <v>3.9</v>
      </c>
      <c r="N76" s="168">
        <f t="shared" si="13"/>
        <v>3.2</v>
      </c>
      <c r="O76" s="169">
        <f>Vulnerability!F52</f>
        <v>3</v>
      </c>
      <c r="P76" s="163">
        <f>Vulnerability!I52</f>
        <v>4.5</v>
      </c>
      <c r="Q76" s="170">
        <f>Vulnerability!P52</f>
        <v>2.7</v>
      </c>
      <c r="R76" s="168">
        <f>Vulnerability!Q52</f>
        <v>3.3</v>
      </c>
      <c r="S76" s="169">
        <f>Vulnerability!V52</f>
        <v>4.9000000000000004</v>
      </c>
      <c r="T76" s="162">
        <f>Vulnerability!AD52</f>
        <v>2.7</v>
      </c>
      <c r="U76" s="162">
        <f>Vulnerability!AG52</f>
        <v>1.4</v>
      </c>
      <c r="V76" s="162">
        <f>Vulnerability!AJ52</f>
        <v>1.8</v>
      </c>
      <c r="W76" s="162">
        <f>Vulnerability!AM52</f>
        <v>0</v>
      </c>
      <c r="X76" s="162" t="str">
        <f>Vulnerability!AP52</f>
        <v>x</v>
      </c>
      <c r="Y76" s="170">
        <f>Vulnerability!AQ52</f>
        <v>1.5</v>
      </c>
      <c r="Z76" s="168">
        <f>Vulnerability!AR52</f>
        <v>3.4</v>
      </c>
      <c r="AA76" s="168">
        <f t="shared" si="14"/>
        <v>3.4</v>
      </c>
      <c r="AB76" s="171">
        <f>'Lack of Coping Capacity'!G52</f>
        <v>5.7</v>
      </c>
      <c r="AC76" s="172">
        <f>'Lack of Coping Capacity'!J52</f>
        <v>6.8</v>
      </c>
      <c r="AD76" s="168">
        <f>'Lack of Coping Capacity'!K52</f>
        <v>6.3</v>
      </c>
      <c r="AE76" s="171">
        <f>'Lack of Coping Capacity'!P52</f>
        <v>4.3</v>
      </c>
      <c r="AF76" s="164">
        <f>'Lack of Coping Capacity'!S52</f>
        <v>2.2000000000000002</v>
      </c>
      <c r="AG76" s="172">
        <f>'Lack of Coping Capacity'!X52</f>
        <v>6.6</v>
      </c>
      <c r="AH76" s="168">
        <f>'Lack of Coping Capacity'!Y52</f>
        <v>4.4000000000000004</v>
      </c>
      <c r="AI76" s="168">
        <f t="shared" si="15"/>
        <v>5.4</v>
      </c>
      <c r="AJ76" s="173">
        <f t="shared" si="16"/>
        <v>3.9</v>
      </c>
      <c r="AK76" s="8" t="str">
        <f t="shared" si="17"/>
        <v>LOW</v>
      </c>
      <c r="AL76" s="8" t="str">
        <f t="shared" si="18"/>
        <v>LOW</v>
      </c>
      <c r="AM76" s="8" t="str">
        <f t="shared" si="19"/>
        <v>VERY LOW</v>
      </c>
      <c r="AN76" s="8" t="str">
        <f t="shared" si="20"/>
        <v>VERY LOW</v>
      </c>
    </row>
    <row r="77" spans="1:40" ht="16.5" customHeight="1">
      <c r="A77" s="132" t="s">
        <v>196</v>
      </c>
      <c r="B77" s="108" t="s">
        <v>218</v>
      </c>
      <c r="C77" s="108" t="s">
        <v>198</v>
      </c>
      <c r="D77" s="90" t="s">
        <v>219</v>
      </c>
      <c r="E77" s="161">
        <f>'Hazard &amp; Exposure'!S53</f>
        <v>4.4000000000000004</v>
      </c>
      <c r="F77" s="161">
        <f>'Hazard &amp; Exposure'!T53</f>
        <v>1.6</v>
      </c>
      <c r="G77" s="161">
        <f>'Hazard &amp; Exposure'!U53</f>
        <v>2.9</v>
      </c>
      <c r="H77" s="166">
        <f>'Hazard &amp; Exposure'!V53</f>
        <v>9</v>
      </c>
      <c r="I77" s="168">
        <f>'Hazard &amp; Exposure'!W53</f>
        <v>5.3</v>
      </c>
      <c r="J77" s="167">
        <f>'Hazard &amp; Exposure'!AC53</f>
        <v>0</v>
      </c>
      <c r="K77" s="227">
        <f>'Hazard &amp; Exposure'!AA76</f>
        <v>5</v>
      </c>
      <c r="L77" s="166">
        <f>'Hazard &amp; Exposure'!Z53</f>
        <v>0.4</v>
      </c>
      <c r="M77" s="168">
        <f>'Hazard &amp; Exposure'!AD53</f>
        <v>0.1</v>
      </c>
      <c r="N77" s="168">
        <f t="shared" si="13"/>
        <v>3.1</v>
      </c>
      <c r="O77" s="169">
        <f>Vulnerability!F53</f>
        <v>7</v>
      </c>
      <c r="P77" s="163">
        <f>Vulnerability!I53</f>
        <v>5.4</v>
      </c>
      <c r="Q77" s="170">
        <f>Vulnerability!P53</f>
        <v>2.7</v>
      </c>
      <c r="R77" s="168">
        <f>Vulnerability!Q53</f>
        <v>5.5</v>
      </c>
      <c r="S77" s="169">
        <f>Vulnerability!V53</f>
        <v>0</v>
      </c>
      <c r="T77" s="162">
        <f>Vulnerability!AD53</f>
        <v>2.8</v>
      </c>
      <c r="U77" s="162">
        <f>Vulnerability!AG53</f>
        <v>3</v>
      </c>
      <c r="V77" s="162">
        <f>Vulnerability!AJ53</f>
        <v>3.7</v>
      </c>
      <c r="W77" s="162">
        <f>Vulnerability!AM53</f>
        <v>1.3</v>
      </c>
      <c r="X77" s="162">
        <f>Vulnerability!AP53</f>
        <v>10</v>
      </c>
      <c r="Y77" s="170">
        <f>Vulnerability!AQ53</f>
        <v>5.5</v>
      </c>
      <c r="Z77" s="168">
        <f>Vulnerability!AR53</f>
        <v>3.2</v>
      </c>
      <c r="AA77" s="168">
        <f t="shared" si="14"/>
        <v>4.4000000000000004</v>
      </c>
      <c r="AB77" s="171">
        <f>'Lack of Coping Capacity'!G53</f>
        <v>5.7</v>
      </c>
      <c r="AC77" s="172">
        <f>'Lack of Coping Capacity'!J53</f>
        <v>6.8</v>
      </c>
      <c r="AD77" s="168">
        <f>'Lack of Coping Capacity'!K53</f>
        <v>6.3</v>
      </c>
      <c r="AE77" s="171">
        <f>'Lack of Coping Capacity'!P53</f>
        <v>5.3</v>
      </c>
      <c r="AF77" s="164">
        <f>'Lack of Coping Capacity'!S53</f>
        <v>6.8</v>
      </c>
      <c r="AG77" s="172">
        <f>'Lack of Coping Capacity'!X53</f>
        <v>6.4</v>
      </c>
      <c r="AH77" s="168">
        <f>'Lack of Coping Capacity'!Y53</f>
        <v>6.2</v>
      </c>
      <c r="AI77" s="168">
        <f t="shared" si="15"/>
        <v>6.3</v>
      </c>
      <c r="AJ77" s="173">
        <f t="shared" si="16"/>
        <v>4.4000000000000004</v>
      </c>
      <c r="AK77" s="8" t="str">
        <f t="shared" si="17"/>
        <v>LOW</v>
      </c>
      <c r="AL77" s="8" t="str">
        <f t="shared" si="18"/>
        <v>LOW</v>
      </c>
      <c r="AM77" s="8" t="str">
        <f t="shared" si="19"/>
        <v>LOW</v>
      </c>
      <c r="AN77" s="8" t="str">
        <f t="shared" si="20"/>
        <v>LOW</v>
      </c>
    </row>
    <row r="78" spans="1:40" ht="16.5" customHeight="1">
      <c r="A78" s="132" t="s">
        <v>196</v>
      </c>
      <c r="B78" s="108" t="s">
        <v>220</v>
      </c>
      <c r="C78" s="108" t="s">
        <v>198</v>
      </c>
      <c r="D78" s="90" t="s">
        <v>221</v>
      </c>
      <c r="E78" s="161">
        <f>'Hazard &amp; Exposure'!S54</f>
        <v>3.1</v>
      </c>
      <c r="F78" s="161">
        <f>'Hazard &amp; Exposure'!T54</f>
        <v>0</v>
      </c>
      <c r="G78" s="161">
        <f>'Hazard &amp; Exposure'!U54</f>
        <v>0</v>
      </c>
      <c r="H78" s="166">
        <f>'Hazard &amp; Exposure'!V54</f>
        <v>5.7</v>
      </c>
      <c r="I78" s="168">
        <f>'Hazard &amp; Exposure'!W54</f>
        <v>2.6</v>
      </c>
      <c r="J78" s="167">
        <f>'Hazard &amp; Exposure'!AC54</f>
        <v>0</v>
      </c>
      <c r="K78" s="227">
        <f>'Hazard &amp; Exposure'!AA77</f>
        <v>5</v>
      </c>
      <c r="L78" s="166">
        <f>'Hazard &amp; Exposure'!Z54</f>
        <v>0.4</v>
      </c>
      <c r="M78" s="168">
        <f>'Hazard &amp; Exposure'!AD54</f>
        <v>0.1</v>
      </c>
      <c r="N78" s="168">
        <f t="shared" si="13"/>
        <v>1.4</v>
      </c>
      <c r="O78" s="169">
        <f>Vulnerability!F54</f>
        <v>2.4</v>
      </c>
      <c r="P78" s="163">
        <f>Vulnerability!I54</f>
        <v>4.9000000000000004</v>
      </c>
      <c r="Q78" s="170">
        <f>Vulnerability!P54</f>
        <v>2.7</v>
      </c>
      <c r="R78" s="168">
        <f>Vulnerability!Q54</f>
        <v>3.1</v>
      </c>
      <c r="S78" s="169">
        <f>Vulnerability!V54</f>
        <v>0</v>
      </c>
      <c r="T78" s="162">
        <f>Vulnerability!AD54</f>
        <v>2.8</v>
      </c>
      <c r="U78" s="162">
        <f>Vulnerability!AG54</f>
        <v>1.9</v>
      </c>
      <c r="V78" s="162">
        <f>Vulnerability!AJ54</f>
        <v>1.8</v>
      </c>
      <c r="W78" s="162">
        <f>Vulnerability!AM54</f>
        <v>1.9</v>
      </c>
      <c r="X78" s="162">
        <f>Vulnerability!AP54</f>
        <v>10</v>
      </c>
      <c r="Y78" s="170">
        <f>Vulnerability!AQ54</f>
        <v>5.2</v>
      </c>
      <c r="Z78" s="168">
        <f>Vulnerability!AR54</f>
        <v>3</v>
      </c>
      <c r="AA78" s="168">
        <f t="shared" si="14"/>
        <v>3.1</v>
      </c>
      <c r="AB78" s="171">
        <f>'Lack of Coping Capacity'!G54</f>
        <v>5.7</v>
      </c>
      <c r="AC78" s="172">
        <f>'Lack of Coping Capacity'!J54</f>
        <v>6.8</v>
      </c>
      <c r="AD78" s="168">
        <f>'Lack of Coping Capacity'!K54</f>
        <v>6.3</v>
      </c>
      <c r="AE78" s="171">
        <f>'Lack of Coping Capacity'!P54</f>
        <v>5.3</v>
      </c>
      <c r="AF78" s="164">
        <f>'Lack of Coping Capacity'!S54</f>
        <v>2</v>
      </c>
      <c r="AG78" s="172">
        <f>'Lack of Coping Capacity'!X54</f>
        <v>5.9</v>
      </c>
      <c r="AH78" s="168">
        <f>'Lack of Coping Capacity'!Y54</f>
        <v>4.4000000000000004</v>
      </c>
      <c r="AI78" s="168">
        <f t="shared" si="15"/>
        <v>5.4</v>
      </c>
      <c r="AJ78" s="173">
        <f t="shared" si="16"/>
        <v>2.9</v>
      </c>
      <c r="AK78" s="8" t="str">
        <f t="shared" si="17"/>
        <v>VERY LOW</v>
      </c>
      <c r="AL78" s="8" t="str">
        <f t="shared" si="18"/>
        <v>VERY LOW</v>
      </c>
      <c r="AM78" s="8" t="str">
        <f t="shared" si="19"/>
        <v>VERY LOW</v>
      </c>
      <c r="AN78" s="8" t="str">
        <f t="shared" si="20"/>
        <v>VERY LOW</v>
      </c>
    </row>
    <row r="79" spans="1:40" ht="16.5" customHeight="1" thickBot="1">
      <c r="A79" s="133" t="s">
        <v>196</v>
      </c>
      <c r="B79" s="134" t="s">
        <v>222</v>
      </c>
      <c r="C79" s="134" t="s">
        <v>198</v>
      </c>
      <c r="D79" s="212" t="s">
        <v>223</v>
      </c>
      <c r="E79" s="161">
        <f>'Hazard &amp; Exposure'!S55</f>
        <v>2.2999999999999998</v>
      </c>
      <c r="F79" s="161">
        <f>'Hazard &amp; Exposure'!T55</f>
        <v>6.8</v>
      </c>
      <c r="G79" s="161">
        <f>'Hazard &amp; Exposure'!U55</f>
        <v>0.9</v>
      </c>
      <c r="H79" s="166">
        <f>'Hazard &amp; Exposure'!V55</f>
        <v>6.2</v>
      </c>
      <c r="I79" s="168">
        <f>'Hazard &amp; Exposure'!W55</f>
        <v>4.5</v>
      </c>
      <c r="J79" s="167">
        <f>'Hazard &amp; Exposure'!AC55</f>
        <v>0</v>
      </c>
      <c r="K79" s="227">
        <f>'Hazard &amp; Exposure'!AA78</f>
        <v>5</v>
      </c>
      <c r="L79" s="166">
        <f>'Hazard &amp; Exposure'!Z55</f>
        <v>0.4</v>
      </c>
      <c r="M79" s="168">
        <f>'Hazard &amp; Exposure'!AD55</f>
        <v>0.1</v>
      </c>
      <c r="N79" s="168">
        <f t="shared" si="13"/>
        <v>2.6</v>
      </c>
      <c r="O79" s="169">
        <f>Vulnerability!F55</f>
        <v>4.3</v>
      </c>
      <c r="P79" s="163">
        <f>Vulnerability!I55</f>
        <v>4.5</v>
      </c>
      <c r="Q79" s="170">
        <f>Vulnerability!P55</f>
        <v>2.7</v>
      </c>
      <c r="R79" s="168">
        <f>Vulnerability!Q55</f>
        <v>4</v>
      </c>
      <c r="S79" s="169">
        <f>Vulnerability!V55</f>
        <v>0</v>
      </c>
      <c r="T79" s="162">
        <f>Vulnerability!AD55</f>
        <v>2.8</v>
      </c>
      <c r="U79" s="162">
        <f>Vulnerability!AG55</f>
        <v>1.9</v>
      </c>
      <c r="V79" s="162">
        <f>Vulnerability!AJ55</f>
        <v>3.1</v>
      </c>
      <c r="W79" s="162">
        <f>Vulnerability!AM55</f>
        <v>0.3</v>
      </c>
      <c r="X79" s="162">
        <f>Vulnerability!AP55</f>
        <v>6.7</v>
      </c>
      <c r="Y79" s="170">
        <f>Vulnerability!AQ55</f>
        <v>3.3</v>
      </c>
      <c r="Z79" s="168">
        <f>Vulnerability!AR55</f>
        <v>1.8</v>
      </c>
      <c r="AA79" s="168">
        <f t="shared" si="14"/>
        <v>3</v>
      </c>
      <c r="AB79" s="171">
        <f>'Lack of Coping Capacity'!G55</f>
        <v>5.7</v>
      </c>
      <c r="AC79" s="172">
        <f>'Lack of Coping Capacity'!J55</f>
        <v>6.8</v>
      </c>
      <c r="AD79" s="168">
        <f>'Lack of Coping Capacity'!K55</f>
        <v>6.3</v>
      </c>
      <c r="AE79" s="171">
        <f>'Lack of Coping Capacity'!P55</f>
        <v>5.3</v>
      </c>
      <c r="AF79" s="164">
        <f>'Lack of Coping Capacity'!S55</f>
        <v>4.4000000000000004</v>
      </c>
      <c r="AG79" s="172">
        <f>'Lack of Coping Capacity'!X55</f>
        <v>6</v>
      </c>
      <c r="AH79" s="168">
        <f>'Lack of Coping Capacity'!Y55</f>
        <v>5.2</v>
      </c>
      <c r="AI79" s="168">
        <f t="shared" si="15"/>
        <v>5.8</v>
      </c>
      <c r="AJ79" s="173">
        <f t="shared" si="16"/>
        <v>3.6</v>
      </c>
      <c r="AK79" s="8" t="str">
        <f t="shared" si="17"/>
        <v>VERY LOW</v>
      </c>
      <c r="AL79" s="8" t="str">
        <f t="shared" si="18"/>
        <v>VERY LOW</v>
      </c>
      <c r="AM79" s="8" t="str">
        <f t="shared" si="19"/>
        <v>VERY LOW</v>
      </c>
      <c r="AN79" s="8" t="str">
        <f t="shared" si="20"/>
        <v>VERY LOW</v>
      </c>
    </row>
    <row r="80" spans="1:40" ht="16.5" customHeight="1">
      <c r="A80" s="132" t="s">
        <v>224</v>
      </c>
      <c r="B80" s="210" t="s">
        <v>225</v>
      </c>
      <c r="C80" s="210" t="s">
        <v>226</v>
      </c>
      <c r="D80" s="90" t="s">
        <v>227</v>
      </c>
      <c r="E80" s="161">
        <f>'Hazard &amp; Exposure'!S56</f>
        <v>2.2999999999999998</v>
      </c>
      <c r="F80" s="161">
        <f>'Hazard &amp; Exposure'!T56</f>
        <v>1.2</v>
      </c>
      <c r="G80" s="161">
        <f>'Hazard &amp; Exposure'!U56</f>
        <v>0.3</v>
      </c>
      <c r="H80" s="166">
        <f>'Hazard &amp; Exposure'!V56</f>
        <v>7.3</v>
      </c>
      <c r="I80" s="168">
        <f>'Hazard &amp; Exposure'!W56</f>
        <v>3.4</v>
      </c>
      <c r="J80" s="167">
        <f>'Hazard &amp; Exposure'!AC56</f>
        <v>5</v>
      </c>
      <c r="K80" s="227">
        <f>'Hazard &amp; Exposure'!AA79</f>
        <v>5</v>
      </c>
      <c r="L80" s="166">
        <f>'Hazard &amp; Exposure'!Z56</f>
        <v>7.3</v>
      </c>
      <c r="M80" s="168">
        <f>'Hazard &amp; Exposure'!AD56</f>
        <v>5.8</v>
      </c>
      <c r="N80" s="168">
        <f t="shared" si="13"/>
        <v>4.7</v>
      </c>
      <c r="O80" s="169">
        <f>Vulnerability!F56</f>
        <v>7.6</v>
      </c>
      <c r="P80" s="163">
        <f>Vulnerability!I56</f>
        <v>5.0999999999999996</v>
      </c>
      <c r="Q80" s="170">
        <f>Vulnerability!P56</f>
        <v>5.4</v>
      </c>
      <c r="R80" s="168">
        <f>Vulnerability!Q56</f>
        <v>6.4</v>
      </c>
      <c r="S80" s="169">
        <f>Vulnerability!V56</f>
        <v>1.7</v>
      </c>
      <c r="T80" s="162">
        <f>Vulnerability!AD56</f>
        <v>4.2</v>
      </c>
      <c r="U80" s="162">
        <f>Vulnerability!AG56</f>
        <v>5.5</v>
      </c>
      <c r="V80" s="162">
        <f>Vulnerability!AJ56</f>
        <v>4.7</v>
      </c>
      <c r="W80" s="162">
        <f>Vulnerability!AM56</f>
        <v>10</v>
      </c>
      <c r="X80" s="162">
        <f>Vulnerability!AP56</f>
        <v>8.3000000000000007</v>
      </c>
      <c r="Y80" s="170">
        <f>Vulnerability!AQ56</f>
        <v>7.3</v>
      </c>
      <c r="Z80" s="168">
        <f>Vulnerability!AR56</f>
        <v>5.0999999999999996</v>
      </c>
      <c r="AA80" s="168">
        <f t="shared" si="14"/>
        <v>5.8</v>
      </c>
      <c r="AB80" s="171">
        <f>'Lack of Coping Capacity'!G56</f>
        <v>7.1</v>
      </c>
      <c r="AC80" s="172">
        <f>'Lack of Coping Capacity'!J56</f>
        <v>6.6</v>
      </c>
      <c r="AD80" s="168">
        <f>'Lack of Coping Capacity'!K56</f>
        <v>6.9</v>
      </c>
      <c r="AE80" s="171">
        <f>'Lack of Coping Capacity'!P56</f>
        <v>8.3000000000000007</v>
      </c>
      <c r="AF80" s="164">
        <f>'Lack of Coping Capacity'!S56</f>
        <v>7</v>
      </c>
      <c r="AG80" s="172">
        <f>'Lack of Coping Capacity'!X56</f>
        <v>6</v>
      </c>
      <c r="AH80" s="168">
        <f>'Lack of Coping Capacity'!Y56</f>
        <v>7.1</v>
      </c>
      <c r="AI80" s="168">
        <f t="shared" si="15"/>
        <v>7</v>
      </c>
      <c r="AJ80" s="173">
        <f t="shared" si="16"/>
        <v>5.8</v>
      </c>
      <c r="AK80" s="8" t="str">
        <f t="shared" si="17"/>
        <v>HIGH</v>
      </c>
      <c r="AL80" s="8" t="str">
        <f t="shared" si="18"/>
        <v>MEDIUM</v>
      </c>
      <c r="AM80" s="8" t="str">
        <f t="shared" si="19"/>
        <v>MEDIUM</v>
      </c>
      <c r="AN80" s="8" t="str">
        <f t="shared" si="20"/>
        <v>MEDIUM</v>
      </c>
    </row>
    <row r="81" spans="1:40" ht="16.5" customHeight="1">
      <c r="A81" s="132" t="s">
        <v>224</v>
      </c>
      <c r="B81" s="108" t="s">
        <v>228</v>
      </c>
      <c r="C81" s="108" t="s">
        <v>226</v>
      </c>
      <c r="D81" s="90" t="s">
        <v>229</v>
      </c>
      <c r="E81" s="161">
        <f>'Hazard &amp; Exposure'!S57</f>
        <v>4.2</v>
      </c>
      <c r="F81" s="161">
        <f>'Hazard &amp; Exposure'!T57</f>
        <v>7.7</v>
      </c>
      <c r="G81" s="161">
        <f>'Hazard &amp; Exposure'!U57</f>
        <v>4</v>
      </c>
      <c r="H81" s="166">
        <f>'Hazard &amp; Exposure'!V57</f>
        <v>7</v>
      </c>
      <c r="I81" s="168">
        <f>'Hazard &amp; Exposure'!W57</f>
        <v>6</v>
      </c>
      <c r="J81" s="167">
        <f>'Hazard &amp; Exposure'!AC57</f>
        <v>10</v>
      </c>
      <c r="K81" s="227">
        <f>'Hazard &amp; Exposure'!AA80</f>
        <v>5</v>
      </c>
      <c r="L81" s="166">
        <f>'Hazard &amp; Exposure'!Z57</f>
        <v>9.9</v>
      </c>
      <c r="M81" s="168">
        <f>'Hazard &amp; Exposure'!AD57</f>
        <v>10</v>
      </c>
      <c r="N81" s="168">
        <f t="shared" si="13"/>
        <v>8.6999999999999993</v>
      </c>
      <c r="O81" s="169">
        <f>Vulnerability!F57</f>
        <v>9.5</v>
      </c>
      <c r="P81" s="163">
        <f>Vulnerability!I57</f>
        <v>5.0999999999999996</v>
      </c>
      <c r="Q81" s="170">
        <f>Vulnerability!P57</f>
        <v>5.4</v>
      </c>
      <c r="R81" s="168">
        <f>Vulnerability!Q57</f>
        <v>7.4</v>
      </c>
      <c r="S81" s="169">
        <f>Vulnerability!V57</f>
        <v>9.1999999999999993</v>
      </c>
      <c r="T81" s="162">
        <f>Vulnerability!AD57</f>
        <v>4.3</v>
      </c>
      <c r="U81" s="162">
        <f>Vulnerability!AG57</f>
        <v>5.5</v>
      </c>
      <c r="V81" s="162">
        <f>Vulnerability!AJ57</f>
        <v>5.6</v>
      </c>
      <c r="W81" s="162">
        <f>Vulnerability!AM57</f>
        <v>10</v>
      </c>
      <c r="X81" s="162">
        <f>Vulnerability!AP57</f>
        <v>10</v>
      </c>
      <c r="Y81" s="170">
        <f>Vulnerability!AQ57</f>
        <v>8.1</v>
      </c>
      <c r="Z81" s="168">
        <f>Vulnerability!AR57</f>
        <v>8.6999999999999993</v>
      </c>
      <c r="AA81" s="168">
        <f t="shared" si="14"/>
        <v>8.1</v>
      </c>
      <c r="AB81" s="171">
        <f>'Lack of Coping Capacity'!G57</f>
        <v>7.1</v>
      </c>
      <c r="AC81" s="172">
        <f>'Lack of Coping Capacity'!J57</f>
        <v>6.6</v>
      </c>
      <c r="AD81" s="168">
        <f>'Lack of Coping Capacity'!K57</f>
        <v>6.9</v>
      </c>
      <c r="AE81" s="171">
        <f>'Lack of Coping Capacity'!P57</f>
        <v>8.3000000000000007</v>
      </c>
      <c r="AF81" s="164">
        <f>'Lack of Coping Capacity'!S57</f>
        <v>7.7</v>
      </c>
      <c r="AG81" s="172">
        <f>'Lack of Coping Capacity'!X57</f>
        <v>6.4</v>
      </c>
      <c r="AH81" s="168">
        <f>'Lack of Coping Capacity'!Y57</f>
        <v>7.5</v>
      </c>
      <c r="AI81" s="168">
        <f t="shared" si="15"/>
        <v>7.2</v>
      </c>
      <c r="AJ81" s="173">
        <f t="shared" si="16"/>
        <v>8</v>
      </c>
      <c r="AK81" s="8" t="str">
        <f t="shared" si="17"/>
        <v>VERY HIGH</v>
      </c>
      <c r="AL81" s="8" t="str">
        <f t="shared" si="18"/>
        <v>VERY HIGH</v>
      </c>
      <c r="AM81" s="8" t="str">
        <f t="shared" si="19"/>
        <v>VERY HIGH</v>
      </c>
      <c r="AN81" s="8" t="str">
        <f t="shared" si="20"/>
        <v>MEDIUM</v>
      </c>
    </row>
    <row r="82" spans="1:40" ht="16.5" customHeight="1">
      <c r="A82" s="132" t="s">
        <v>224</v>
      </c>
      <c r="B82" s="108" t="s">
        <v>230</v>
      </c>
      <c r="C82" s="108" t="s">
        <v>226</v>
      </c>
      <c r="D82" s="90" t="s">
        <v>231</v>
      </c>
      <c r="E82" s="161">
        <f>'Hazard &amp; Exposure'!S58</f>
        <v>2.1</v>
      </c>
      <c r="F82" s="161">
        <f>'Hazard &amp; Exposure'!T58</f>
        <v>7.8</v>
      </c>
      <c r="G82" s="161">
        <f>'Hazard &amp; Exposure'!U58</f>
        <v>3.9</v>
      </c>
      <c r="H82" s="166">
        <f>'Hazard &amp; Exposure'!V58</f>
        <v>5.5</v>
      </c>
      <c r="I82" s="168">
        <f>'Hazard &amp; Exposure'!W58</f>
        <v>5.2</v>
      </c>
      <c r="J82" s="167">
        <f>'Hazard &amp; Exposure'!AC58</f>
        <v>5</v>
      </c>
      <c r="K82" s="227">
        <f>'Hazard &amp; Exposure'!AA81</f>
        <v>5</v>
      </c>
      <c r="L82" s="166">
        <f>'Hazard &amp; Exposure'!Z58</f>
        <v>7.3</v>
      </c>
      <c r="M82" s="168">
        <f>'Hazard &amp; Exposure'!AD58</f>
        <v>5.8</v>
      </c>
      <c r="N82" s="168">
        <f t="shared" si="13"/>
        <v>5.5</v>
      </c>
      <c r="O82" s="169">
        <f>Vulnerability!F58</f>
        <v>9.5</v>
      </c>
      <c r="P82" s="163">
        <f>Vulnerability!I58</f>
        <v>5.0999999999999996</v>
      </c>
      <c r="Q82" s="170">
        <f>Vulnerability!P58</f>
        <v>5.4</v>
      </c>
      <c r="R82" s="168">
        <f>Vulnerability!Q58</f>
        <v>7.4</v>
      </c>
      <c r="S82" s="169">
        <f>Vulnerability!V58</f>
        <v>3.1</v>
      </c>
      <c r="T82" s="162">
        <f>Vulnerability!AD58</f>
        <v>3.9</v>
      </c>
      <c r="U82" s="162">
        <f>Vulnerability!AG58</f>
        <v>5.4</v>
      </c>
      <c r="V82" s="162">
        <f>Vulnerability!AJ58</f>
        <v>3.1</v>
      </c>
      <c r="W82" s="162">
        <f>Vulnerability!AM58</f>
        <v>1.7</v>
      </c>
      <c r="X82" s="162">
        <f>Vulnerability!AP58</f>
        <v>5.5</v>
      </c>
      <c r="Y82" s="170">
        <f>Vulnerability!AQ58</f>
        <v>4.0999999999999996</v>
      </c>
      <c r="Z82" s="168">
        <f>Vulnerability!AR58</f>
        <v>3.6</v>
      </c>
      <c r="AA82" s="168">
        <f t="shared" si="14"/>
        <v>5.8</v>
      </c>
      <c r="AB82" s="171">
        <f>'Lack of Coping Capacity'!G58</f>
        <v>7.1</v>
      </c>
      <c r="AC82" s="172">
        <f>'Lack of Coping Capacity'!J58</f>
        <v>6.6</v>
      </c>
      <c r="AD82" s="168">
        <f>'Lack of Coping Capacity'!K58</f>
        <v>6.9</v>
      </c>
      <c r="AE82" s="171">
        <f>'Lack of Coping Capacity'!P58</f>
        <v>8.3000000000000007</v>
      </c>
      <c r="AF82" s="164">
        <f>'Lack of Coping Capacity'!S58</f>
        <v>10</v>
      </c>
      <c r="AG82" s="172">
        <f>'Lack of Coping Capacity'!X58</f>
        <v>5.9</v>
      </c>
      <c r="AH82" s="168">
        <f>'Lack of Coping Capacity'!Y58</f>
        <v>8.1</v>
      </c>
      <c r="AI82" s="168">
        <f t="shared" si="15"/>
        <v>7.6</v>
      </c>
      <c r="AJ82" s="173">
        <f t="shared" si="16"/>
        <v>6.2</v>
      </c>
      <c r="AK82" s="8" t="str">
        <f t="shared" si="17"/>
        <v>HIGH</v>
      </c>
      <c r="AL82" s="8" t="str">
        <f t="shared" si="18"/>
        <v>MEDIUM</v>
      </c>
      <c r="AM82" s="8" t="str">
        <f t="shared" si="19"/>
        <v>MEDIUM</v>
      </c>
      <c r="AN82" s="8" t="str">
        <f t="shared" si="20"/>
        <v>HIGH</v>
      </c>
    </row>
    <row r="83" spans="1:40" ht="16.5" customHeight="1">
      <c r="A83" s="132" t="s">
        <v>224</v>
      </c>
      <c r="B83" s="108" t="s">
        <v>232</v>
      </c>
      <c r="C83" s="108" t="s">
        <v>226</v>
      </c>
      <c r="D83" s="90" t="s">
        <v>233</v>
      </c>
      <c r="E83" s="161">
        <f>'Hazard &amp; Exposure'!S59</f>
        <v>2.6</v>
      </c>
      <c r="F83" s="161">
        <f>'Hazard &amp; Exposure'!T59</f>
        <v>5</v>
      </c>
      <c r="G83" s="161">
        <f>'Hazard &amp; Exposure'!U59</f>
        <v>3.6</v>
      </c>
      <c r="H83" s="166">
        <f>'Hazard &amp; Exposure'!V59</f>
        <v>6.4</v>
      </c>
      <c r="I83" s="168">
        <f>'Hazard &amp; Exposure'!W59</f>
        <v>4.5999999999999996</v>
      </c>
      <c r="J83" s="167">
        <f>'Hazard &amp; Exposure'!AC59</f>
        <v>6</v>
      </c>
      <c r="K83" s="227">
        <f>'Hazard &amp; Exposure'!AA82</f>
        <v>10</v>
      </c>
      <c r="L83" s="166">
        <f>'Hazard &amp; Exposure'!Z59</f>
        <v>7.3</v>
      </c>
      <c r="M83" s="168">
        <f>'Hazard &amp; Exposure'!AD59</f>
        <v>4.4000000000000004</v>
      </c>
      <c r="N83" s="168">
        <f t="shared" si="13"/>
        <v>4.5</v>
      </c>
      <c r="O83" s="169">
        <f>Vulnerability!F59</f>
        <v>9.5</v>
      </c>
      <c r="P83" s="163">
        <f>Vulnerability!I59</f>
        <v>5.0999999999999996</v>
      </c>
      <c r="Q83" s="170">
        <f>Vulnerability!P59</f>
        <v>5.4</v>
      </c>
      <c r="R83" s="168">
        <f>Vulnerability!Q59</f>
        <v>7.4</v>
      </c>
      <c r="S83" s="169">
        <f>Vulnerability!V59</f>
        <v>6.3</v>
      </c>
      <c r="T83" s="162">
        <f>Vulnerability!AD59</f>
        <v>3.7</v>
      </c>
      <c r="U83" s="162">
        <f>Vulnerability!AG59</f>
        <v>6.5</v>
      </c>
      <c r="V83" s="162">
        <f>Vulnerability!AJ59</f>
        <v>5.6</v>
      </c>
      <c r="W83" s="162">
        <f>Vulnerability!AM59</f>
        <v>9.4</v>
      </c>
      <c r="X83" s="162">
        <f>Vulnerability!AP59</f>
        <v>4.9000000000000004</v>
      </c>
      <c r="Y83" s="170">
        <f>Vulnerability!AQ59</f>
        <v>6.5</v>
      </c>
      <c r="Z83" s="168">
        <f>Vulnerability!AR59</f>
        <v>6.4</v>
      </c>
      <c r="AA83" s="168">
        <f t="shared" si="14"/>
        <v>6.9</v>
      </c>
      <c r="AB83" s="171">
        <f>'Lack of Coping Capacity'!G59</f>
        <v>7.1</v>
      </c>
      <c r="AC83" s="172">
        <f>'Lack of Coping Capacity'!J59</f>
        <v>6.6</v>
      </c>
      <c r="AD83" s="168">
        <f>'Lack of Coping Capacity'!K59</f>
        <v>6.9</v>
      </c>
      <c r="AE83" s="171">
        <f>'Lack of Coping Capacity'!P59</f>
        <v>8.3000000000000007</v>
      </c>
      <c r="AF83" s="164">
        <f>'Lack of Coping Capacity'!S59</f>
        <v>10</v>
      </c>
      <c r="AG83" s="172">
        <f>'Lack of Coping Capacity'!X59</f>
        <v>6</v>
      </c>
      <c r="AH83" s="168">
        <f>'Lack of Coping Capacity'!Y59</f>
        <v>8.1</v>
      </c>
      <c r="AI83" s="168">
        <f t="shared" si="15"/>
        <v>7.6</v>
      </c>
      <c r="AJ83" s="173">
        <f t="shared" si="16"/>
        <v>6.2</v>
      </c>
      <c r="AK83" s="8" t="str">
        <f t="shared" si="17"/>
        <v>HIGH</v>
      </c>
      <c r="AL83" s="8" t="str">
        <f t="shared" si="18"/>
        <v>LOW</v>
      </c>
      <c r="AM83" s="8" t="str">
        <f t="shared" si="19"/>
        <v>VERY HIGH</v>
      </c>
      <c r="AN83" s="8" t="str">
        <f t="shared" si="20"/>
        <v>HIGH</v>
      </c>
    </row>
    <row r="84" spans="1:40" ht="16.5" customHeight="1">
      <c r="A84" s="132" t="s">
        <v>224</v>
      </c>
      <c r="B84" s="108" t="s">
        <v>234</v>
      </c>
      <c r="C84" s="108" t="s">
        <v>226</v>
      </c>
      <c r="D84" s="90" t="s">
        <v>235</v>
      </c>
      <c r="E84" s="161">
        <f>'Hazard &amp; Exposure'!S60</f>
        <v>2.2999999999999998</v>
      </c>
      <c r="F84" s="161">
        <f>'Hazard &amp; Exposure'!T60</f>
        <v>6.4</v>
      </c>
      <c r="G84" s="161">
        <f>'Hazard &amp; Exposure'!U60</f>
        <v>0.6</v>
      </c>
      <c r="H84" s="166">
        <f>'Hazard &amp; Exposure'!V60</f>
        <v>6.4</v>
      </c>
      <c r="I84" s="168">
        <f>'Hazard &amp; Exposure'!W60</f>
        <v>4.4000000000000004</v>
      </c>
      <c r="J84" s="167">
        <f>'Hazard &amp; Exposure'!AC60</f>
        <v>5</v>
      </c>
      <c r="K84" s="227">
        <f>'Hazard &amp; Exposure'!AA83</f>
        <v>5</v>
      </c>
      <c r="L84" s="166">
        <f>'Hazard &amp; Exposure'!Z60</f>
        <v>7.3</v>
      </c>
      <c r="M84" s="168">
        <f>'Hazard &amp; Exposure'!AD60</f>
        <v>5.8</v>
      </c>
      <c r="N84" s="168">
        <f t="shared" si="13"/>
        <v>5.0999999999999996</v>
      </c>
      <c r="O84" s="169">
        <f>Vulnerability!F60</f>
        <v>5.8</v>
      </c>
      <c r="P84" s="163">
        <f>Vulnerability!I60</f>
        <v>5.0999999999999996</v>
      </c>
      <c r="Q84" s="170">
        <f>Vulnerability!P60</f>
        <v>5.4</v>
      </c>
      <c r="R84" s="168">
        <f>Vulnerability!Q60</f>
        <v>5.5</v>
      </c>
      <c r="S84" s="169">
        <f>Vulnerability!V60</f>
        <v>4.2</v>
      </c>
      <c r="T84" s="162">
        <f>Vulnerability!AD60</f>
        <v>4.3</v>
      </c>
      <c r="U84" s="162">
        <f>Vulnerability!AG60</f>
        <v>5</v>
      </c>
      <c r="V84" s="162">
        <f>Vulnerability!AJ60</f>
        <v>2.8</v>
      </c>
      <c r="W84" s="162">
        <f>Vulnerability!AM60</f>
        <v>2.2999999999999998</v>
      </c>
      <c r="X84" s="162">
        <f>Vulnerability!AP60</f>
        <v>6.2</v>
      </c>
      <c r="Y84" s="170">
        <f>Vulnerability!AQ60</f>
        <v>4.3</v>
      </c>
      <c r="Z84" s="168">
        <f>Vulnerability!AR60</f>
        <v>4.3</v>
      </c>
      <c r="AA84" s="168">
        <f t="shared" si="14"/>
        <v>4.9000000000000004</v>
      </c>
      <c r="AB84" s="171">
        <f>'Lack of Coping Capacity'!G60</f>
        <v>7.1</v>
      </c>
      <c r="AC84" s="172">
        <f>'Lack of Coping Capacity'!J60</f>
        <v>6.6</v>
      </c>
      <c r="AD84" s="168">
        <f>'Lack of Coping Capacity'!K60</f>
        <v>6.9</v>
      </c>
      <c r="AE84" s="171">
        <f>'Lack of Coping Capacity'!P60</f>
        <v>7.1</v>
      </c>
      <c r="AF84" s="164">
        <f>'Lack of Coping Capacity'!S60</f>
        <v>4.0999999999999996</v>
      </c>
      <c r="AG84" s="172">
        <f>'Lack of Coping Capacity'!X60</f>
        <v>6.3</v>
      </c>
      <c r="AH84" s="168">
        <f>'Lack of Coping Capacity'!Y60</f>
        <v>5.8</v>
      </c>
      <c r="AI84" s="168">
        <f t="shared" si="15"/>
        <v>6.4</v>
      </c>
      <c r="AJ84" s="173">
        <f t="shared" si="16"/>
        <v>5.4</v>
      </c>
      <c r="AK84" s="8" t="str">
        <f t="shared" si="17"/>
        <v>MEDIUM</v>
      </c>
      <c r="AL84" s="8" t="str">
        <f t="shared" si="18"/>
        <v>MEDIUM</v>
      </c>
      <c r="AM84" s="8" t="str">
        <f t="shared" si="19"/>
        <v>LOW</v>
      </c>
      <c r="AN84" s="8" t="str">
        <f t="shared" si="20"/>
        <v>LOW</v>
      </c>
    </row>
    <row r="85" spans="1:40" ht="16.5" customHeight="1">
      <c r="A85" s="132" t="s">
        <v>224</v>
      </c>
      <c r="B85" s="108" t="s">
        <v>236</v>
      </c>
      <c r="C85" s="108" t="s">
        <v>226</v>
      </c>
      <c r="D85" s="90" t="s">
        <v>237</v>
      </c>
      <c r="E85" s="161">
        <f>'Hazard &amp; Exposure'!S61</f>
        <v>2.2000000000000002</v>
      </c>
      <c r="F85" s="161">
        <f>'Hazard &amp; Exposure'!T61</f>
        <v>5.0999999999999996</v>
      </c>
      <c r="G85" s="161">
        <f>'Hazard &amp; Exposure'!U61</f>
        <v>2.2000000000000002</v>
      </c>
      <c r="H85" s="166">
        <f>'Hazard &amp; Exposure'!V61</f>
        <v>6.5</v>
      </c>
      <c r="I85" s="168">
        <f>'Hazard &amp; Exposure'!W61</f>
        <v>4.3</v>
      </c>
      <c r="J85" s="167">
        <f>'Hazard &amp; Exposure'!AC61</f>
        <v>6</v>
      </c>
      <c r="K85" s="227">
        <f>'Hazard &amp; Exposure'!AA84</f>
        <v>8</v>
      </c>
      <c r="L85" s="166">
        <f>'Hazard &amp; Exposure'!Z61</f>
        <v>9.9</v>
      </c>
      <c r="M85" s="168">
        <f>'Hazard &amp; Exposure'!AD61</f>
        <v>7</v>
      </c>
      <c r="N85" s="168">
        <f t="shared" si="13"/>
        <v>5.8</v>
      </c>
      <c r="O85" s="169">
        <f>Vulnerability!F61</f>
        <v>9.6999999999999993</v>
      </c>
      <c r="P85" s="163">
        <f>Vulnerability!I61</f>
        <v>5.0999999999999996</v>
      </c>
      <c r="Q85" s="170">
        <f>Vulnerability!P61</f>
        <v>5.4</v>
      </c>
      <c r="R85" s="168">
        <f>Vulnerability!Q61</f>
        <v>7.5</v>
      </c>
      <c r="S85" s="169">
        <f>Vulnerability!V61</f>
        <v>7.1</v>
      </c>
      <c r="T85" s="162">
        <f>Vulnerability!AD61</f>
        <v>3.7</v>
      </c>
      <c r="U85" s="162">
        <f>Vulnerability!AG61</f>
        <v>5.4</v>
      </c>
      <c r="V85" s="162">
        <f>Vulnerability!AJ61</f>
        <v>4.3</v>
      </c>
      <c r="W85" s="162">
        <f>Vulnerability!AM61</f>
        <v>10</v>
      </c>
      <c r="X85" s="162">
        <f>Vulnerability!AP61</f>
        <v>7.1</v>
      </c>
      <c r="Y85" s="170">
        <f>Vulnerability!AQ61</f>
        <v>6.9</v>
      </c>
      <c r="Z85" s="168">
        <f>Vulnerability!AR61</f>
        <v>7</v>
      </c>
      <c r="AA85" s="168">
        <f t="shared" si="14"/>
        <v>7.3</v>
      </c>
      <c r="AB85" s="171">
        <f>'Lack of Coping Capacity'!G61</f>
        <v>7.1</v>
      </c>
      <c r="AC85" s="172">
        <f>'Lack of Coping Capacity'!J61</f>
        <v>6.6</v>
      </c>
      <c r="AD85" s="168">
        <f>'Lack of Coping Capacity'!K61</f>
        <v>6.9</v>
      </c>
      <c r="AE85" s="171">
        <f>'Lack of Coping Capacity'!P61</f>
        <v>8.3000000000000007</v>
      </c>
      <c r="AF85" s="164">
        <f>'Lack of Coping Capacity'!S61</f>
        <v>10</v>
      </c>
      <c r="AG85" s="172">
        <f>'Lack of Coping Capacity'!X61</f>
        <v>5.6</v>
      </c>
      <c r="AH85" s="168">
        <f>'Lack of Coping Capacity'!Y61</f>
        <v>8</v>
      </c>
      <c r="AI85" s="168">
        <f t="shared" si="15"/>
        <v>7.5</v>
      </c>
      <c r="AJ85" s="173">
        <f t="shared" si="16"/>
        <v>6.8</v>
      </c>
      <c r="AK85" s="8" t="str">
        <f t="shared" si="17"/>
        <v>VERY HIGH</v>
      </c>
      <c r="AL85" s="8" t="str">
        <f t="shared" si="18"/>
        <v>MEDIUM</v>
      </c>
      <c r="AM85" s="8" t="str">
        <f t="shared" si="19"/>
        <v>VERY HIGH</v>
      </c>
      <c r="AN85" s="8" t="str">
        <f t="shared" si="20"/>
        <v>HIGH</v>
      </c>
    </row>
    <row r="86" spans="1:40" ht="16.5" customHeight="1">
      <c r="A86" s="132" t="s">
        <v>224</v>
      </c>
      <c r="B86" s="108" t="s">
        <v>238</v>
      </c>
      <c r="C86" s="108" t="s">
        <v>226</v>
      </c>
      <c r="D86" s="90" t="s">
        <v>239</v>
      </c>
      <c r="E86" s="161">
        <f>'Hazard &amp; Exposure'!S62</f>
        <v>3.2</v>
      </c>
      <c r="F86" s="161">
        <f>'Hazard &amp; Exposure'!T62</f>
        <v>8.3000000000000007</v>
      </c>
      <c r="G86" s="161">
        <f>'Hazard &amp; Exposure'!U62</f>
        <v>4.3</v>
      </c>
      <c r="H86" s="166">
        <f>'Hazard &amp; Exposure'!V62</f>
        <v>6.6</v>
      </c>
      <c r="I86" s="168">
        <f>'Hazard &amp; Exposure'!W62</f>
        <v>6</v>
      </c>
      <c r="J86" s="167">
        <f>'Hazard &amp; Exposure'!AC62</f>
        <v>9</v>
      </c>
      <c r="K86" s="227">
        <f>'Hazard &amp; Exposure'!AA85</f>
        <v>5</v>
      </c>
      <c r="L86" s="166">
        <f>'Hazard &amp; Exposure'!Z62</f>
        <v>9.9</v>
      </c>
      <c r="M86" s="168">
        <f>'Hazard &amp; Exposure'!AD62</f>
        <v>9</v>
      </c>
      <c r="N86" s="168">
        <f t="shared" si="13"/>
        <v>7.8</v>
      </c>
      <c r="O86" s="169">
        <f>Vulnerability!F62</f>
        <v>9</v>
      </c>
      <c r="P86" s="163">
        <f>Vulnerability!I62</f>
        <v>5.0999999999999996</v>
      </c>
      <c r="Q86" s="170">
        <f>Vulnerability!P62</f>
        <v>5.4</v>
      </c>
      <c r="R86" s="168">
        <f>Vulnerability!Q62</f>
        <v>7.1</v>
      </c>
      <c r="S86" s="169">
        <f>Vulnerability!V62</f>
        <v>8.4</v>
      </c>
      <c r="T86" s="162">
        <f>Vulnerability!AD62</f>
        <v>3.8</v>
      </c>
      <c r="U86" s="162">
        <f>Vulnerability!AG62</f>
        <v>5.6</v>
      </c>
      <c r="V86" s="162">
        <f>Vulnerability!AJ62</f>
        <v>3.7</v>
      </c>
      <c r="W86" s="162">
        <f>Vulnerability!AM62</f>
        <v>10</v>
      </c>
      <c r="X86" s="162">
        <f>Vulnerability!AP62</f>
        <v>9.9</v>
      </c>
      <c r="Y86" s="170">
        <f>Vulnerability!AQ62</f>
        <v>7.8</v>
      </c>
      <c r="Z86" s="168">
        <f>Vulnerability!AR62</f>
        <v>8.1</v>
      </c>
      <c r="AA86" s="168">
        <f t="shared" si="14"/>
        <v>7.6</v>
      </c>
      <c r="AB86" s="171">
        <f>'Lack of Coping Capacity'!G62</f>
        <v>7.1</v>
      </c>
      <c r="AC86" s="172">
        <f>'Lack of Coping Capacity'!J62</f>
        <v>6.6</v>
      </c>
      <c r="AD86" s="168">
        <f>'Lack of Coping Capacity'!K62</f>
        <v>6.9</v>
      </c>
      <c r="AE86" s="171">
        <f>'Lack of Coping Capacity'!P62</f>
        <v>8.3000000000000007</v>
      </c>
      <c r="AF86" s="164">
        <f>'Lack of Coping Capacity'!S62</f>
        <v>9.4</v>
      </c>
      <c r="AG86" s="172">
        <f>'Lack of Coping Capacity'!X62</f>
        <v>5.3</v>
      </c>
      <c r="AH86" s="168">
        <f>'Lack of Coping Capacity'!Y62</f>
        <v>7.7</v>
      </c>
      <c r="AI86" s="168">
        <f t="shared" si="15"/>
        <v>7.3</v>
      </c>
      <c r="AJ86" s="173">
        <f t="shared" si="16"/>
        <v>7.6</v>
      </c>
      <c r="AK86" s="8" t="str">
        <f t="shared" si="17"/>
        <v>VERY HIGH</v>
      </c>
      <c r="AL86" s="8" t="str">
        <f t="shared" si="18"/>
        <v>VERY HIGH</v>
      </c>
      <c r="AM86" s="8" t="str">
        <f t="shared" si="19"/>
        <v>VERY HIGH</v>
      </c>
      <c r="AN86" s="8" t="str">
        <f t="shared" si="20"/>
        <v>MEDIUM</v>
      </c>
    </row>
    <row r="87" spans="1:40" ht="16.5" customHeight="1" thickBot="1">
      <c r="A87" s="133" t="s">
        <v>224</v>
      </c>
      <c r="B87" s="134" t="s">
        <v>240</v>
      </c>
      <c r="C87" s="134" t="s">
        <v>226</v>
      </c>
      <c r="D87" s="212" t="s">
        <v>241</v>
      </c>
      <c r="E87" s="161">
        <f>'Hazard &amp; Exposure'!S63</f>
        <v>2.5</v>
      </c>
      <c r="F87" s="161">
        <f>'Hazard &amp; Exposure'!T63</f>
        <v>3.6</v>
      </c>
      <c r="G87" s="161">
        <f>'Hazard &amp; Exposure'!U63</f>
        <v>3.4</v>
      </c>
      <c r="H87" s="166">
        <f>'Hazard &amp; Exposure'!V63</f>
        <v>6.9</v>
      </c>
      <c r="I87" s="168">
        <f>'Hazard &amp; Exposure'!W63</f>
        <v>4.3</v>
      </c>
      <c r="J87" s="167">
        <f>'Hazard &amp; Exposure'!AC63</f>
        <v>4</v>
      </c>
      <c r="K87" s="227">
        <f>'Hazard &amp; Exposure'!AA86</f>
        <v>5</v>
      </c>
      <c r="L87" s="166">
        <f>'Hazard &amp; Exposure'!Z63</f>
        <v>7.3</v>
      </c>
      <c r="M87" s="168">
        <f>'Hazard &amp; Exposure'!AD63</f>
        <v>3.8</v>
      </c>
      <c r="N87" s="168">
        <f t="shared" si="13"/>
        <v>4.0999999999999996</v>
      </c>
      <c r="O87" s="169">
        <f>Vulnerability!F63</f>
        <v>9.6</v>
      </c>
      <c r="P87" s="163">
        <f>Vulnerability!I63</f>
        <v>5.0999999999999996</v>
      </c>
      <c r="Q87" s="170">
        <f>Vulnerability!P63</f>
        <v>5.4</v>
      </c>
      <c r="R87" s="168">
        <f>Vulnerability!Q63</f>
        <v>7.4</v>
      </c>
      <c r="S87" s="169">
        <f>Vulnerability!V63</f>
        <v>0</v>
      </c>
      <c r="T87" s="162">
        <f>Vulnerability!AD63</f>
        <v>3.7</v>
      </c>
      <c r="U87" s="162">
        <f>Vulnerability!AG63</f>
        <v>6</v>
      </c>
      <c r="V87" s="162">
        <f>Vulnerability!AJ63</f>
        <v>7.3</v>
      </c>
      <c r="W87" s="162">
        <f>Vulnerability!AM63</f>
        <v>0.9</v>
      </c>
      <c r="X87" s="162">
        <f>Vulnerability!AP63</f>
        <v>5</v>
      </c>
      <c r="Y87" s="170">
        <f>Vulnerability!AQ63</f>
        <v>4.9000000000000004</v>
      </c>
      <c r="Z87" s="168">
        <f>Vulnerability!AR63</f>
        <v>2.8</v>
      </c>
      <c r="AA87" s="168">
        <f t="shared" si="14"/>
        <v>5.6</v>
      </c>
      <c r="AB87" s="171">
        <f>'Lack of Coping Capacity'!G63</f>
        <v>7.1</v>
      </c>
      <c r="AC87" s="172">
        <f>'Lack of Coping Capacity'!J63</f>
        <v>6.6</v>
      </c>
      <c r="AD87" s="168">
        <f>'Lack of Coping Capacity'!K63</f>
        <v>6.9</v>
      </c>
      <c r="AE87" s="171">
        <f>'Lack of Coping Capacity'!P63</f>
        <v>8.3000000000000007</v>
      </c>
      <c r="AF87" s="164">
        <f>'Lack of Coping Capacity'!S63</f>
        <v>9.9</v>
      </c>
      <c r="AG87" s="172">
        <f>'Lack of Coping Capacity'!X63</f>
        <v>5.6</v>
      </c>
      <c r="AH87" s="168">
        <f>'Lack of Coping Capacity'!Y63</f>
        <v>7.9</v>
      </c>
      <c r="AI87" s="168">
        <f t="shared" si="15"/>
        <v>7.4</v>
      </c>
      <c r="AJ87" s="173">
        <f t="shared" si="16"/>
        <v>5.5</v>
      </c>
      <c r="AK87" s="8" t="str">
        <f t="shared" si="17"/>
        <v>MEDIUM</v>
      </c>
      <c r="AL87" s="8" t="str">
        <f t="shared" si="18"/>
        <v>LOW</v>
      </c>
      <c r="AM87" s="8" t="str">
        <f t="shared" si="19"/>
        <v>MEDIUM</v>
      </c>
      <c r="AN87" s="8" t="str">
        <f t="shared" si="20"/>
        <v>HIGH</v>
      </c>
    </row>
    <row r="88" spans="1:40" ht="16.5" customHeight="1">
      <c r="A88" s="132" t="s">
        <v>242</v>
      </c>
      <c r="B88" s="210" t="s">
        <v>243</v>
      </c>
      <c r="C88" s="210" t="s">
        <v>244</v>
      </c>
      <c r="D88" s="90" t="s">
        <v>245</v>
      </c>
      <c r="E88" s="161">
        <f>'Hazard &amp; Exposure'!S64</f>
        <v>2.5</v>
      </c>
      <c r="F88" s="161">
        <f>'Hazard &amp; Exposure'!T64</f>
        <v>3.3</v>
      </c>
      <c r="G88" s="161">
        <f>'Hazard &amp; Exposure'!U64</f>
        <v>4.5</v>
      </c>
      <c r="H88" s="166">
        <f>'Hazard &amp; Exposure'!V64</f>
        <v>3.5</v>
      </c>
      <c r="I88" s="168">
        <f>'Hazard &amp; Exposure'!W64</f>
        <v>3.5</v>
      </c>
      <c r="J88" s="167">
        <f>'Hazard &amp; Exposure'!AC64</f>
        <v>6</v>
      </c>
      <c r="K88" s="227">
        <f>'Hazard &amp; Exposure'!AA87</f>
        <v>0</v>
      </c>
      <c r="L88" s="166">
        <f>'Hazard &amp; Exposure'!Z64</f>
        <v>10</v>
      </c>
      <c r="M88" s="168">
        <f>'Hazard &amp; Exposure'!AD64</f>
        <v>7</v>
      </c>
      <c r="N88" s="168">
        <f t="shared" si="13"/>
        <v>5.5</v>
      </c>
      <c r="O88" s="169">
        <f>Vulnerability!F64</f>
        <v>2.9</v>
      </c>
      <c r="P88" s="163">
        <f>Vulnerability!I64</f>
        <v>5.8</v>
      </c>
      <c r="Q88" s="170">
        <f>Vulnerability!P64</f>
        <v>3.6</v>
      </c>
      <c r="R88" s="168">
        <f>Vulnerability!Q64</f>
        <v>3.8</v>
      </c>
      <c r="S88" s="169">
        <f>Vulnerability!V64</f>
        <v>0</v>
      </c>
      <c r="T88" s="162">
        <f>Vulnerability!AD64</f>
        <v>5.9</v>
      </c>
      <c r="U88" s="162">
        <f>Vulnerability!AG64</f>
        <v>4.0999999999999996</v>
      </c>
      <c r="V88" s="162">
        <f>Vulnerability!AJ64</f>
        <v>1.2</v>
      </c>
      <c r="W88" s="162">
        <f>Vulnerability!AM64</f>
        <v>5</v>
      </c>
      <c r="X88" s="162">
        <f>Vulnerability!AP64</f>
        <v>5.7</v>
      </c>
      <c r="Y88" s="170">
        <f>Vulnerability!AQ64</f>
        <v>4.5999999999999996</v>
      </c>
      <c r="Z88" s="168">
        <f>Vulnerability!AR64</f>
        <v>2.6</v>
      </c>
      <c r="AA88" s="168">
        <f t="shared" si="14"/>
        <v>3.2</v>
      </c>
      <c r="AB88" s="171">
        <f>'Lack of Coping Capacity'!G64</f>
        <v>6.3</v>
      </c>
      <c r="AC88" s="172">
        <f>'Lack of Coping Capacity'!J64</f>
        <v>7.1</v>
      </c>
      <c r="AD88" s="168">
        <f>'Lack of Coping Capacity'!K64</f>
        <v>6.7</v>
      </c>
      <c r="AE88" s="171">
        <f>'Lack of Coping Capacity'!P64</f>
        <v>5.6</v>
      </c>
      <c r="AF88" s="164">
        <f>'Lack of Coping Capacity'!S64</f>
        <v>4.9000000000000004</v>
      </c>
      <c r="AG88" s="172">
        <f>'Lack of Coping Capacity'!X64</f>
        <v>7.1</v>
      </c>
      <c r="AH88" s="168">
        <f>'Lack of Coping Capacity'!Y64</f>
        <v>5.9</v>
      </c>
      <c r="AI88" s="168">
        <f t="shared" si="15"/>
        <v>6.3</v>
      </c>
      <c r="AJ88" s="173">
        <f t="shared" si="16"/>
        <v>4.8</v>
      </c>
      <c r="AK88" s="8" t="str">
        <f t="shared" si="17"/>
        <v>LOW</v>
      </c>
      <c r="AL88" s="8" t="str">
        <f t="shared" si="18"/>
        <v>MEDIUM</v>
      </c>
      <c r="AM88" s="8" t="str">
        <f t="shared" si="19"/>
        <v>VERY LOW</v>
      </c>
      <c r="AN88" s="8" t="str">
        <f t="shared" si="20"/>
        <v>LOW</v>
      </c>
    </row>
    <row r="89" spans="1:40" ht="16.5" customHeight="1">
      <c r="A89" s="132" t="s">
        <v>242</v>
      </c>
      <c r="B89" s="108" t="s">
        <v>246</v>
      </c>
      <c r="C89" s="108" t="s">
        <v>244</v>
      </c>
      <c r="D89" s="90" t="s">
        <v>247</v>
      </c>
      <c r="E89" s="161">
        <f>'Hazard &amp; Exposure'!S65</f>
        <v>2.7</v>
      </c>
      <c r="F89" s="161">
        <f>'Hazard &amp; Exposure'!T65</f>
        <v>6.2</v>
      </c>
      <c r="G89" s="161">
        <f>'Hazard &amp; Exposure'!U65</f>
        <v>5.0999999999999996</v>
      </c>
      <c r="H89" s="166">
        <f>'Hazard &amp; Exposure'!V65</f>
        <v>3.5</v>
      </c>
      <c r="I89" s="168">
        <f>'Hazard &amp; Exposure'!W65</f>
        <v>4.5</v>
      </c>
      <c r="J89" s="167">
        <f>'Hazard &amp; Exposure'!AC65</f>
        <v>6</v>
      </c>
      <c r="K89" s="227">
        <f>'Hazard &amp; Exposure'!AA88</f>
        <v>0</v>
      </c>
      <c r="L89" s="166">
        <f>'Hazard &amp; Exposure'!Z65</f>
        <v>10</v>
      </c>
      <c r="M89" s="168">
        <f>'Hazard &amp; Exposure'!AD65</f>
        <v>5.3</v>
      </c>
      <c r="N89" s="168">
        <f t="shared" si="13"/>
        <v>4.9000000000000004</v>
      </c>
      <c r="O89" s="169">
        <f>Vulnerability!F65</f>
        <v>4.8</v>
      </c>
      <c r="P89" s="163">
        <f>Vulnerability!I65</f>
        <v>5.8</v>
      </c>
      <c r="Q89" s="170">
        <f>Vulnerability!P65</f>
        <v>3.6</v>
      </c>
      <c r="R89" s="168">
        <f>Vulnerability!Q65</f>
        <v>4.8</v>
      </c>
      <c r="S89" s="169">
        <f>Vulnerability!V65</f>
        <v>10</v>
      </c>
      <c r="T89" s="162">
        <f>Vulnerability!AD65</f>
        <v>6.7</v>
      </c>
      <c r="U89" s="162">
        <f>Vulnerability!AG65</f>
        <v>4.9000000000000004</v>
      </c>
      <c r="V89" s="162">
        <f>Vulnerability!AJ65</f>
        <v>3.8</v>
      </c>
      <c r="W89" s="162">
        <f>Vulnerability!AM65</f>
        <v>5.6</v>
      </c>
      <c r="X89" s="162">
        <f>Vulnerability!AP65</f>
        <v>10</v>
      </c>
      <c r="Y89" s="170">
        <f>Vulnerability!AQ65</f>
        <v>7</v>
      </c>
      <c r="Z89" s="168">
        <f>Vulnerability!AR65</f>
        <v>9</v>
      </c>
      <c r="AA89" s="168">
        <f t="shared" si="14"/>
        <v>7.5</v>
      </c>
      <c r="AB89" s="171">
        <f>'Lack of Coping Capacity'!G65</f>
        <v>6.3</v>
      </c>
      <c r="AC89" s="172">
        <f>'Lack of Coping Capacity'!J65</f>
        <v>7.1</v>
      </c>
      <c r="AD89" s="168">
        <f>'Lack of Coping Capacity'!K65</f>
        <v>6.7</v>
      </c>
      <c r="AE89" s="171">
        <f>'Lack of Coping Capacity'!P65</f>
        <v>5.6</v>
      </c>
      <c r="AF89" s="164">
        <f>'Lack of Coping Capacity'!S65</f>
        <v>7.6</v>
      </c>
      <c r="AG89" s="172">
        <f>'Lack of Coping Capacity'!X65</f>
        <v>8</v>
      </c>
      <c r="AH89" s="168">
        <f>'Lack of Coping Capacity'!Y65</f>
        <v>7.1</v>
      </c>
      <c r="AI89" s="168">
        <f t="shared" si="15"/>
        <v>6.9</v>
      </c>
      <c r="AJ89" s="173">
        <f t="shared" si="16"/>
        <v>6.3</v>
      </c>
      <c r="AK89" s="8" t="str">
        <f t="shared" si="17"/>
        <v>HIGH</v>
      </c>
      <c r="AL89" s="8" t="str">
        <f t="shared" si="18"/>
        <v>MEDIUM</v>
      </c>
      <c r="AM89" s="8" t="str">
        <f t="shared" si="19"/>
        <v>VERY HIGH</v>
      </c>
      <c r="AN89" s="8" t="str">
        <f t="shared" si="20"/>
        <v>MEDIUM</v>
      </c>
    </row>
    <row r="90" spans="1:40" ht="16.5" customHeight="1">
      <c r="A90" s="132" t="s">
        <v>242</v>
      </c>
      <c r="B90" s="108" t="s">
        <v>248</v>
      </c>
      <c r="C90" s="108" t="s">
        <v>244</v>
      </c>
      <c r="D90" s="90" t="s">
        <v>249</v>
      </c>
      <c r="E90" s="161" t="str">
        <f>'Hazard &amp; Exposure'!S66</f>
        <v>x</v>
      </c>
      <c r="F90" s="161">
        <f>'Hazard &amp; Exposure'!T66</f>
        <v>4.3</v>
      </c>
      <c r="G90" s="161">
        <f>'Hazard &amp; Exposure'!U66</f>
        <v>5.4</v>
      </c>
      <c r="H90" s="166">
        <f>'Hazard &amp; Exposure'!V66</f>
        <v>4.0999999999999996</v>
      </c>
      <c r="I90" s="168">
        <f>'Hazard &amp; Exposure'!W66</f>
        <v>4.5999999999999996</v>
      </c>
      <c r="J90" s="167">
        <f>'Hazard &amp; Exposure'!AC66</f>
        <v>5</v>
      </c>
      <c r="K90" s="227">
        <f>'Hazard &amp; Exposure'!AA89</f>
        <v>5</v>
      </c>
      <c r="L90" s="166">
        <f>'Hazard &amp; Exposure'!Z66</f>
        <v>10</v>
      </c>
      <c r="M90" s="168">
        <f>'Hazard &amp; Exposure'!AD66</f>
        <v>6.7</v>
      </c>
      <c r="N90" s="168">
        <f t="shared" si="13"/>
        <v>5.8</v>
      </c>
      <c r="O90" s="169">
        <f>Vulnerability!F66</f>
        <v>3.1</v>
      </c>
      <c r="P90" s="163">
        <f>Vulnerability!I66</f>
        <v>5.8</v>
      </c>
      <c r="Q90" s="170">
        <f>Vulnerability!P66</f>
        <v>3.6</v>
      </c>
      <c r="R90" s="168">
        <f>Vulnerability!Q66</f>
        <v>3.9</v>
      </c>
      <c r="S90" s="169">
        <f>Vulnerability!V66</f>
        <v>1.3</v>
      </c>
      <c r="T90" s="162">
        <f>Vulnerability!AD66</f>
        <v>6.5</v>
      </c>
      <c r="U90" s="162">
        <f>Vulnerability!AG66</f>
        <v>5.0999999999999996</v>
      </c>
      <c r="V90" s="162">
        <f>Vulnerability!AJ66</f>
        <v>2.2000000000000002</v>
      </c>
      <c r="W90" s="162">
        <f>Vulnerability!AM66</f>
        <v>4.5999999999999996</v>
      </c>
      <c r="X90" s="162" t="str">
        <f>Vulnerability!AP66</f>
        <v>x</v>
      </c>
      <c r="Y90" s="170">
        <f>Vulnerability!AQ66</f>
        <v>4.8</v>
      </c>
      <c r="Z90" s="168">
        <f>Vulnerability!AR66</f>
        <v>3.2</v>
      </c>
      <c r="AA90" s="168">
        <f t="shared" si="14"/>
        <v>3.6</v>
      </c>
      <c r="AB90" s="171">
        <f>'Lack of Coping Capacity'!G66</f>
        <v>6.3</v>
      </c>
      <c r="AC90" s="172">
        <f>'Lack of Coping Capacity'!J66</f>
        <v>7.1</v>
      </c>
      <c r="AD90" s="168">
        <f>'Lack of Coping Capacity'!K66</f>
        <v>6.7</v>
      </c>
      <c r="AE90" s="171">
        <f>'Lack of Coping Capacity'!P66</f>
        <v>5.6</v>
      </c>
      <c r="AF90" s="164">
        <f>'Lack of Coping Capacity'!S66</f>
        <v>5.6</v>
      </c>
      <c r="AG90" s="172">
        <f>'Lack of Coping Capacity'!X66</f>
        <v>8.1</v>
      </c>
      <c r="AH90" s="168">
        <f>'Lack of Coping Capacity'!Y66</f>
        <v>6.4</v>
      </c>
      <c r="AI90" s="168">
        <f t="shared" si="15"/>
        <v>6.6</v>
      </c>
      <c r="AJ90" s="173">
        <f t="shared" si="16"/>
        <v>5.2</v>
      </c>
      <c r="AK90" s="8" t="str">
        <f t="shared" si="17"/>
        <v>MEDIUM</v>
      </c>
      <c r="AL90" s="8" t="str">
        <f t="shared" si="18"/>
        <v>MEDIUM</v>
      </c>
      <c r="AM90" s="8" t="str">
        <f t="shared" si="19"/>
        <v>VERY LOW</v>
      </c>
      <c r="AN90" s="8" t="str">
        <f t="shared" si="20"/>
        <v>LOW</v>
      </c>
    </row>
    <row r="91" spans="1:40" ht="16.5" customHeight="1">
      <c r="A91" s="132" t="s">
        <v>242</v>
      </c>
      <c r="B91" s="108" t="s">
        <v>250</v>
      </c>
      <c r="C91" s="108" t="s">
        <v>244</v>
      </c>
      <c r="D91" s="90" t="s">
        <v>251</v>
      </c>
      <c r="E91" s="161" t="str">
        <f>'Hazard &amp; Exposure'!S67</f>
        <v>x</v>
      </c>
      <c r="F91" s="161">
        <f>'Hazard &amp; Exposure'!T67</f>
        <v>8.4</v>
      </c>
      <c r="G91" s="161">
        <f>'Hazard &amp; Exposure'!U67</f>
        <v>4.8</v>
      </c>
      <c r="H91" s="166">
        <f>'Hazard &amp; Exposure'!V67</f>
        <v>3.3</v>
      </c>
      <c r="I91" s="168">
        <f>'Hazard &amp; Exposure'!W67</f>
        <v>6</v>
      </c>
      <c r="J91" s="167">
        <f>'Hazard &amp; Exposure'!AC67</f>
        <v>7</v>
      </c>
      <c r="K91" s="227">
        <f>'Hazard &amp; Exposure'!AA90</f>
        <v>10</v>
      </c>
      <c r="L91" s="166">
        <f>'Hazard &amp; Exposure'!Z67</f>
        <v>10</v>
      </c>
      <c r="M91" s="168">
        <f>'Hazard &amp; Exposure'!AD67</f>
        <v>7.3</v>
      </c>
      <c r="N91" s="168">
        <f t="shared" si="13"/>
        <v>6.7</v>
      </c>
      <c r="O91" s="169">
        <f>Vulnerability!F67</f>
        <v>2.2999999999999998</v>
      </c>
      <c r="P91" s="163">
        <f>Vulnerability!I67</f>
        <v>5.8</v>
      </c>
      <c r="Q91" s="170">
        <f>Vulnerability!P67</f>
        <v>3.6</v>
      </c>
      <c r="R91" s="168">
        <f>Vulnerability!Q67</f>
        <v>3.5</v>
      </c>
      <c r="S91" s="169">
        <f>Vulnerability!V67</f>
        <v>0</v>
      </c>
      <c r="T91" s="162">
        <f>Vulnerability!AD67</f>
        <v>5</v>
      </c>
      <c r="U91" s="162">
        <f>Vulnerability!AG67</f>
        <v>3.3</v>
      </c>
      <c r="V91" s="162">
        <f>Vulnerability!AJ67</f>
        <v>1</v>
      </c>
      <c r="W91" s="162">
        <f>Vulnerability!AM67</f>
        <v>5.8</v>
      </c>
      <c r="X91" s="162" t="str">
        <f>Vulnerability!AP67</f>
        <v>x</v>
      </c>
      <c r="Y91" s="170">
        <f>Vulnerability!AQ67</f>
        <v>4</v>
      </c>
      <c r="Z91" s="168">
        <f>Vulnerability!AR67</f>
        <v>2.2000000000000002</v>
      </c>
      <c r="AA91" s="168">
        <f t="shared" si="14"/>
        <v>2.9</v>
      </c>
      <c r="AB91" s="171">
        <f>'Lack of Coping Capacity'!G67</f>
        <v>6.3</v>
      </c>
      <c r="AC91" s="172">
        <f>'Lack of Coping Capacity'!J67</f>
        <v>7.1</v>
      </c>
      <c r="AD91" s="168">
        <f>'Lack of Coping Capacity'!K67</f>
        <v>6.7</v>
      </c>
      <c r="AE91" s="171">
        <f>'Lack of Coping Capacity'!P67</f>
        <v>5.6</v>
      </c>
      <c r="AF91" s="164">
        <f>'Lack of Coping Capacity'!S67</f>
        <v>4.9000000000000004</v>
      </c>
      <c r="AG91" s="172">
        <f>'Lack of Coping Capacity'!X67</f>
        <v>7</v>
      </c>
      <c r="AH91" s="168">
        <f>'Lack of Coping Capacity'!Y67</f>
        <v>5.8</v>
      </c>
      <c r="AI91" s="168">
        <f t="shared" si="15"/>
        <v>6.3</v>
      </c>
      <c r="AJ91" s="173">
        <f t="shared" si="16"/>
        <v>5</v>
      </c>
      <c r="AK91" s="8" t="str">
        <f t="shared" si="17"/>
        <v>MEDIUM</v>
      </c>
      <c r="AL91" s="8" t="str">
        <f t="shared" si="18"/>
        <v>HIGH</v>
      </c>
      <c r="AM91" s="8" t="str">
        <f t="shared" si="19"/>
        <v>VERY LOW</v>
      </c>
      <c r="AN91" s="8" t="str">
        <f t="shared" si="20"/>
        <v>LOW</v>
      </c>
    </row>
    <row r="92" spans="1:40" ht="16.5" customHeight="1">
      <c r="A92" s="132" t="s">
        <v>242</v>
      </c>
      <c r="B92" s="108" t="s">
        <v>252</v>
      </c>
      <c r="C92" s="108" t="s">
        <v>244</v>
      </c>
      <c r="D92" s="90" t="s">
        <v>253</v>
      </c>
      <c r="E92" s="161">
        <f>'Hazard &amp; Exposure'!S68</f>
        <v>1.5</v>
      </c>
      <c r="F92" s="161">
        <f>'Hazard &amp; Exposure'!T68</f>
        <v>7</v>
      </c>
      <c r="G92" s="161">
        <f>'Hazard &amp; Exposure'!U68</f>
        <v>5.6</v>
      </c>
      <c r="H92" s="166">
        <f>'Hazard &amp; Exposure'!V68</f>
        <v>3.5</v>
      </c>
      <c r="I92" s="168">
        <f>'Hazard &amp; Exposure'!W68</f>
        <v>4.7</v>
      </c>
      <c r="J92" s="167">
        <f>'Hazard &amp; Exposure'!AC68</f>
        <v>6</v>
      </c>
      <c r="K92" s="227">
        <f>'Hazard &amp; Exposure'!AA91</f>
        <v>5</v>
      </c>
      <c r="L92" s="166">
        <f>'Hazard &amp; Exposure'!Z68</f>
        <v>10</v>
      </c>
      <c r="M92" s="168">
        <f>'Hazard &amp; Exposure'!AD68</f>
        <v>7</v>
      </c>
      <c r="N92" s="168">
        <f t="shared" si="13"/>
        <v>6</v>
      </c>
      <c r="O92" s="169">
        <f>Vulnerability!F68</f>
        <v>8.8000000000000007</v>
      </c>
      <c r="P92" s="163">
        <f>Vulnerability!I68</f>
        <v>5.8</v>
      </c>
      <c r="Q92" s="170">
        <f>Vulnerability!P68</f>
        <v>3.6</v>
      </c>
      <c r="R92" s="168">
        <f>Vulnerability!Q68</f>
        <v>6.8</v>
      </c>
      <c r="S92" s="169">
        <f>Vulnerability!V68</f>
        <v>5.8</v>
      </c>
      <c r="T92" s="162">
        <f>Vulnerability!AD68</f>
        <v>6.5</v>
      </c>
      <c r="U92" s="162">
        <f>Vulnerability!AG68</f>
        <v>5.5</v>
      </c>
      <c r="V92" s="162">
        <f>Vulnerability!AJ68</f>
        <v>6.5</v>
      </c>
      <c r="W92" s="162">
        <f>Vulnerability!AM68</f>
        <v>3.3</v>
      </c>
      <c r="X92" s="162">
        <f>Vulnerability!AP68</f>
        <v>7.1</v>
      </c>
      <c r="Y92" s="170">
        <f>Vulnerability!AQ68</f>
        <v>5.9</v>
      </c>
      <c r="Z92" s="168">
        <f>Vulnerability!AR68</f>
        <v>5.9</v>
      </c>
      <c r="AA92" s="168">
        <f t="shared" si="14"/>
        <v>6.4</v>
      </c>
      <c r="AB92" s="171">
        <f>'Lack of Coping Capacity'!G68</f>
        <v>6.3</v>
      </c>
      <c r="AC92" s="172">
        <f>'Lack of Coping Capacity'!J68</f>
        <v>7.1</v>
      </c>
      <c r="AD92" s="168">
        <f>'Lack of Coping Capacity'!K68</f>
        <v>6.7</v>
      </c>
      <c r="AE92" s="171">
        <f>'Lack of Coping Capacity'!P68</f>
        <v>5.6</v>
      </c>
      <c r="AF92" s="164">
        <f>'Lack of Coping Capacity'!S68</f>
        <v>7.6</v>
      </c>
      <c r="AG92" s="172">
        <f>'Lack of Coping Capacity'!X68</f>
        <v>8.3000000000000007</v>
      </c>
      <c r="AH92" s="168">
        <f>'Lack of Coping Capacity'!Y68</f>
        <v>7.2</v>
      </c>
      <c r="AI92" s="168">
        <f t="shared" si="15"/>
        <v>7</v>
      </c>
      <c r="AJ92" s="173">
        <f t="shared" si="16"/>
        <v>6.5</v>
      </c>
      <c r="AK92" s="8" t="str">
        <f t="shared" si="17"/>
        <v>HIGH</v>
      </c>
      <c r="AL92" s="8" t="str">
        <f t="shared" si="18"/>
        <v>HIGH</v>
      </c>
      <c r="AM92" s="8" t="str">
        <f t="shared" si="19"/>
        <v>HIGH</v>
      </c>
      <c r="AN92" s="8" t="str">
        <f t="shared" si="20"/>
        <v>MEDIUM</v>
      </c>
    </row>
    <row r="93" spans="1:40" ht="16.5" customHeight="1">
      <c r="A93" s="132" t="s">
        <v>242</v>
      </c>
      <c r="B93" s="108" t="s">
        <v>254</v>
      </c>
      <c r="C93" s="108" t="s">
        <v>244</v>
      </c>
      <c r="D93" s="90" t="s">
        <v>255</v>
      </c>
      <c r="E93" s="161" t="str">
        <f>'Hazard &amp; Exposure'!S69</f>
        <v>x</v>
      </c>
      <c r="F93" s="161">
        <f>'Hazard &amp; Exposure'!T69</f>
        <v>10</v>
      </c>
      <c r="G93" s="161">
        <f>'Hazard &amp; Exposure'!U69</f>
        <v>3.6</v>
      </c>
      <c r="H93" s="166">
        <f>'Hazard &amp; Exposure'!V69</f>
        <v>4.4000000000000004</v>
      </c>
      <c r="I93" s="168">
        <f>'Hazard &amp; Exposure'!W69</f>
        <v>7.3</v>
      </c>
      <c r="J93" s="167">
        <f>'Hazard &amp; Exposure'!AC69</f>
        <v>6</v>
      </c>
      <c r="K93" s="227">
        <f>'Hazard &amp; Exposure'!AA92</f>
        <v>0</v>
      </c>
      <c r="L93" s="166">
        <f>'Hazard &amp; Exposure'!Z69</f>
        <v>7.6</v>
      </c>
      <c r="M93" s="168">
        <f>'Hazard &amp; Exposure'!AD69</f>
        <v>4.5</v>
      </c>
      <c r="N93" s="168">
        <f t="shared" si="13"/>
        <v>6.1</v>
      </c>
      <c r="O93" s="169">
        <f>Vulnerability!F69</f>
        <v>3.5</v>
      </c>
      <c r="P93" s="163">
        <f>Vulnerability!I69</f>
        <v>5.8</v>
      </c>
      <c r="Q93" s="170">
        <f>Vulnerability!P69</f>
        <v>3.6</v>
      </c>
      <c r="R93" s="168">
        <f>Vulnerability!Q69</f>
        <v>4.0999999999999996</v>
      </c>
      <c r="S93" s="169">
        <f>Vulnerability!V69</f>
        <v>0</v>
      </c>
      <c r="T93" s="162">
        <f>Vulnerability!AD69</f>
        <v>6.2</v>
      </c>
      <c r="U93" s="162">
        <f>Vulnerability!AG69</f>
        <v>2.8</v>
      </c>
      <c r="V93" s="162">
        <f>Vulnerability!AJ69</f>
        <v>1.3</v>
      </c>
      <c r="W93" s="162">
        <f>Vulnerability!AM69</f>
        <v>10</v>
      </c>
      <c r="X93" s="162" t="str">
        <f>Vulnerability!AP69</f>
        <v>x</v>
      </c>
      <c r="Y93" s="170">
        <f>Vulnerability!AQ69</f>
        <v>6.5</v>
      </c>
      <c r="Z93" s="168">
        <f>Vulnerability!AR69</f>
        <v>4</v>
      </c>
      <c r="AA93" s="168">
        <f t="shared" si="14"/>
        <v>4.0999999999999996</v>
      </c>
      <c r="AB93" s="171">
        <f>'Lack of Coping Capacity'!G69</f>
        <v>6.3</v>
      </c>
      <c r="AC93" s="172">
        <f>'Lack of Coping Capacity'!J69</f>
        <v>7.1</v>
      </c>
      <c r="AD93" s="168">
        <f>'Lack of Coping Capacity'!K69</f>
        <v>6.7</v>
      </c>
      <c r="AE93" s="171">
        <f>'Lack of Coping Capacity'!P69</f>
        <v>5.6</v>
      </c>
      <c r="AF93" s="164">
        <f>'Lack of Coping Capacity'!S69</f>
        <v>5.6</v>
      </c>
      <c r="AG93" s="172">
        <f>'Lack of Coping Capacity'!X69</f>
        <v>7.6</v>
      </c>
      <c r="AH93" s="168">
        <f>'Lack of Coping Capacity'!Y69</f>
        <v>6.3</v>
      </c>
      <c r="AI93" s="168">
        <f t="shared" si="15"/>
        <v>6.5</v>
      </c>
      <c r="AJ93" s="173">
        <f t="shared" si="16"/>
        <v>5.5</v>
      </c>
      <c r="AK93" s="8" t="str">
        <f t="shared" si="17"/>
        <v>MEDIUM</v>
      </c>
      <c r="AL93" s="8" t="str">
        <f t="shared" si="18"/>
        <v>HIGH</v>
      </c>
      <c r="AM93" s="8" t="str">
        <f t="shared" si="19"/>
        <v>LOW</v>
      </c>
      <c r="AN93" s="8" t="str">
        <f t="shared" si="20"/>
        <v>LOW</v>
      </c>
    </row>
    <row r="94" spans="1:40" ht="16.5" customHeight="1">
      <c r="A94" s="132" t="s">
        <v>242</v>
      </c>
      <c r="B94" s="108" t="s">
        <v>256</v>
      </c>
      <c r="C94" s="108" t="s">
        <v>244</v>
      </c>
      <c r="D94" s="90" t="s">
        <v>257</v>
      </c>
      <c r="E94" s="161">
        <f>'Hazard &amp; Exposure'!S70</f>
        <v>1.2</v>
      </c>
      <c r="F94" s="161">
        <f>'Hazard &amp; Exposure'!T70</f>
        <v>4.2</v>
      </c>
      <c r="G94" s="161">
        <f>'Hazard &amp; Exposure'!U70</f>
        <v>3.4</v>
      </c>
      <c r="H94" s="166">
        <f>'Hazard &amp; Exposure'!V70</f>
        <v>3.7</v>
      </c>
      <c r="I94" s="168">
        <f>'Hazard &amp; Exposure'!W70</f>
        <v>3.2</v>
      </c>
      <c r="J94" s="167">
        <f>'Hazard &amp; Exposure'!AC70</f>
        <v>8</v>
      </c>
      <c r="K94" s="227">
        <f>'Hazard &amp; Exposure'!AA93</f>
        <v>0</v>
      </c>
      <c r="L94" s="166">
        <f>'Hazard &amp; Exposure'!Z70</f>
        <v>10</v>
      </c>
      <c r="M94" s="168">
        <f>'Hazard &amp; Exposure'!AD70</f>
        <v>8</v>
      </c>
      <c r="N94" s="168">
        <f t="shared" si="13"/>
        <v>6.2</v>
      </c>
      <c r="O94" s="169">
        <f>Vulnerability!F70</f>
        <v>3.9</v>
      </c>
      <c r="P94" s="163">
        <f>Vulnerability!I70</f>
        <v>5.8</v>
      </c>
      <c r="Q94" s="170">
        <f>Vulnerability!P70</f>
        <v>3.6</v>
      </c>
      <c r="R94" s="168">
        <f>Vulnerability!Q70</f>
        <v>4.3</v>
      </c>
      <c r="S94" s="169">
        <f>Vulnerability!V70</f>
        <v>8.6999999999999993</v>
      </c>
      <c r="T94" s="162">
        <f>Vulnerability!AD70</f>
        <v>7.3</v>
      </c>
      <c r="U94" s="162">
        <f>Vulnerability!AG70</f>
        <v>3.7</v>
      </c>
      <c r="V94" s="162">
        <f>Vulnerability!AJ70</f>
        <v>1.2</v>
      </c>
      <c r="W94" s="162">
        <f>Vulnerability!AM70</f>
        <v>4.9000000000000004</v>
      </c>
      <c r="X94" s="162">
        <f>Vulnerability!AP70</f>
        <v>9</v>
      </c>
      <c r="Y94" s="170">
        <f>Vulnerability!AQ70</f>
        <v>5.9</v>
      </c>
      <c r="Z94" s="168">
        <f>Vulnerability!AR70</f>
        <v>7.6</v>
      </c>
      <c r="AA94" s="168">
        <f t="shared" si="14"/>
        <v>6.2</v>
      </c>
      <c r="AB94" s="171">
        <f>'Lack of Coping Capacity'!G70</f>
        <v>6.3</v>
      </c>
      <c r="AC94" s="172">
        <f>'Lack of Coping Capacity'!J70</f>
        <v>7.1</v>
      </c>
      <c r="AD94" s="168">
        <f>'Lack of Coping Capacity'!K70</f>
        <v>6.7</v>
      </c>
      <c r="AE94" s="171">
        <f>'Lack of Coping Capacity'!P70</f>
        <v>5.6</v>
      </c>
      <c r="AF94" s="164">
        <f>'Lack of Coping Capacity'!S70</f>
        <v>7.6</v>
      </c>
      <c r="AG94" s="172">
        <f>'Lack of Coping Capacity'!X70</f>
        <v>8</v>
      </c>
      <c r="AH94" s="168">
        <f>'Lack of Coping Capacity'!Y70</f>
        <v>7.1</v>
      </c>
      <c r="AI94" s="168">
        <f t="shared" si="15"/>
        <v>6.9</v>
      </c>
      <c r="AJ94" s="173">
        <f t="shared" si="16"/>
        <v>6.4</v>
      </c>
      <c r="AK94" s="8" t="str">
        <f t="shared" si="17"/>
        <v>HIGH</v>
      </c>
      <c r="AL94" s="8" t="str">
        <f t="shared" si="18"/>
        <v>HIGH</v>
      </c>
      <c r="AM94" s="8" t="str">
        <f t="shared" si="19"/>
        <v>HIGH</v>
      </c>
      <c r="AN94" s="8" t="str">
        <f t="shared" si="20"/>
        <v>MEDIUM</v>
      </c>
    </row>
    <row r="95" spans="1:40" ht="16.5" customHeight="1">
      <c r="A95" s="132" t="s">
        <v>242</v>
      </c>
      <c r="B95" s="108" t="s">
        <v>258</v>
      </c>
      <c r="C95" s="108" t="s">
        <v>244</v>
      </c>
      <c r="D95" s="90" t="s">
        <v>259</v>
      </c>
      <c r="E95" s="161">
        <f>'Hazard &amp; Exposure'!S71</f>
        <v>5.0999999999999996</v>
      </c>
      <c r="F95" s="161">
        <f>'Hazard &amp; Exposure'!T71</f>
        <v>8.6</v>
      </c>
      <c r="G95" s="161">
        <f>'Hazard &amp; Exposure'!U71</f>
        <v>3.9</v>
      </c>
      <c r="H95" s="166">
        <f>'Hazard &amp; Exposure'!V71</f>
        <v>3.2</v>
      </c>
      <c r="I95" s="168">
        <f>'Hazard &amp; Exposure'!W71</f>
        <v>5.7</v>
      </c>
      <c r="J95" s="167">
        <f>'Hazard &amp; Exposure'!AC71</f>
        <v>10</v>
      </c>
      <c r="K95" s="227">
        <f>'Hazard &amp; Exposure'!AA94</f>
        <v>5</v>
      </c>
      <c r="L95" s="166">
        <f>'Hazard &amp; Exposure'!Z71</f>
        <v>10</v>
      </c>
      <c r="M95" s="168">
        <f>'Hazard &amp; Exposure'!AD71</f>
        <v>10</v>
      </c>
      <c r="N95" s="168">
        <f t="shared" si="13"/>
        <v>8.6999999999999993</v>
      </c>
      <c r="O95" s="169">
        <f>Vulnerability!F71</f>
        <v>6.6</v>
      </c>
      <c r="P95" s="163">
        <f>Vulnerability!I71</f>
        <v>5.8</v>
      </c>
      <c r="Q95" s="170">
        <f>Vulnerability!P71</f>
        <v>3.6</v>
      </c>
      <c r="R95" s="168">
        <f>Vulnerability!Q71</f>
        <v>5.7</v>
      </c>
      <c r="S95" s="169">
        <f>Vulnerability!V71</f>
        <v>10</v>
      </c>
      <c r="T95" s="162">
        <f>Vulnerability!AD71</f>
        <v>6.9</v>
      </c>
      <c r="U95" s="162">
        <f>Vulnerability!AG71</f>
        <v>4.4000000000000004</v>
      </c>
      <c r="V95" s="162">
        <f>Vulnerability!AJ71</f>
        <v>5.7</v>
      </c>
      <c r="W95" s="162">
        <f>Vulnerability!AM71</f>
        <v>5.4</v>
      </c>
      <c r="X95" s="162">
        <f>Vulnerability!AP71</f>
        <v>10</v>
      </c>
      <c r="Y95" s="170">
        <f>Vulnerability!AQ71</f>
        <v>7.2</v>
      </c>
      <c r="Z95" s="168">
        <f>Vulnerability!AR71</f>
        <v>9</v>
      </c>
      <c r="AA95" s="168">
        <f t="shared" si="14"/>
        <v>7.7</v>
      </c>
      <c r="AB95" s="171">
        <f>'Lack of Coping Capacity'!G71</f>
        <v>6.3</v>
      </c>
      <c r="AC95" s="172">
        <f>'Lack of Coping Capacity'!J71</f>
        <v>7.1</v>
      </c>
      <c r="AD95" s="168">
        <f>'Lack of Coping Capacity'!K71</f>
        <v>6.7</v>
      </c>
      <c r="AE95" s="171">
        <f>'Lack of Coping Capacity'!P71</f>
        <v>5.6</v>
      </c>
      <c r="AF95" s="164">
        <f>'Lack of Coping Capacity'!S71</f>
        <v>7.6</v>
      </c>
      <c r="AG95" s="172">
        <f>'Lack of Coping Capacity'!X71</f>
        <v>8.3000000000000007</v>
      </c>
      <c r="AH95" s="168">
        <f>'Lack of Coping Capacity'!Y71</f>
        <v>7.2</v>
      </c>
      <c r="AI95" s="168">
        <f t="shared" si="15"/>
        <v>7</v>
      </c>
      <c r="AJ95" s="173">
        <f t="shared" si="16"/>
        <v>7.8</v>
      </c>
      <c r="AK95" s="8" t="str">
        <f t="shared" si="17"/>
        <v>VERY HIGH</v>
      </c>
      <c r="AL95" s="8" t="str">
        <f t="shared" si="18"/>
        <v>VERY HIGH</v>
      </c>
      <c r="AM95" s="8" t="str">
        <f t="shared" si="19"/>
        <v>VERY HIGH</v>
      </c>
      <c r="AN95" s="8" t="str">
        <f t="shared" si="20"/>
        <v>MEDIUM</v>
      </c>
    </row>
    <row r="96" spans="1:40" ht="16.5" customHeight="1">
      <c r="A96" s="132" t="s">
        <v>242</v>
      </c>
      <c r="B96" s="108" t="s">
        <v>260</v>
      </c>
      <c r="C96" s="108" t="s">
        <v>244</v>
      </c>
      <c r="D96" s="90" t="s">
        <v>261</v>
      </c>
      <c r="E96" s="161">
        <f>'Hazard &amp; Exposure'!S72</f>
        <v>1.7</v>
      </c>
      <c r="F96" s="161">
        <f>'Hazard &amp; Exposure'!T72</f>
        <v>6.8</v>
      </c>
      <c r="G96" s="161">
        <f>'Hazard &amp; Exposure'!U72</f>
        <v>5.2</v>
      </c>
      <c r="H96" s="166">
        <f>'Hazard &amp; Exposure'!V72</f>
        <v>3.8</v>
      </c>
      <c r="I96" s="168">
        <f>'Hazard &amp; Exposure'!W72</f>
        <v>4.5999999999999996</v>
      </c>
      <c r="J96" s="167">
        <f>'Hazard &amp; Exposure'!AC72</f>
        <v>6</v>
      </c>
      <c r="K96" s="227">
        <f>'Hazard &amp; Exposure'!AA95</f>
        <v>5</v>
      </c>
      <c r="L96" s="166">
        <f>'Hazard &amp; Exposure'!Z72</f>
        <v>10</v>
      </c>
      <c r="M96" s="168">
        <f>'Hazard &amp; Exposure'!AD72</f>
        <v>7</v>
      </c>
      <c r="N96" s="168">
        <f t="shared" si="13"/>
        <v>5.9</v>
      </c>
      <c r="O96" s="169">
        <f>Vulnerability!F72</f>
        <v>3.6</v>
      </c>
      <c r="P96" s="163">
        <f>Vulnerability!I72</f>
        <v>5.8</v>
      </c>
      <c r="Q96" s="170">
        <f>Vulnerability!P72</f>
        <v>3.6</v>
      </c>
      <c r="R96" s="168">
        <f>Vulnerability!Q72</f>
        <v>4.2</v>
      </c>
      <c r="S96" s="169">
        <f>Vulnerability!V72</f>
        <v>5.4</v>
      </c>
      <c r="T96" s="162">
        <f>Vulnerability!AD72</f>
        <v>6.1</v>
      </c>
      <c r="U96" s="162">
        <f>Vulnerability!AG72</f>
        <v>3.9</v>
      </c>
      <c r="V96" s="162">
        <f>Vulnerability!AJ72</f>
        <v>1.4</v>
      </c>
      <c r="W96" s="162">
        <f>Vulnerability!AM72</f>
        <v>7.1</v>
      </c>
      <c r="X96" s="162">
        <f>Vulnerability!AP72</f>
        <v>7.1</v>
      </c>
      <c r="Y96" s="170">
        <f>Vulnerability!AQ72</f>
        <v>5.5</v>
      </c>
      <c r="Z96" s="168">
        <f>Vulnerability!AR72</f>
        <v>5.5</v>
      </c>
      <c r="AA96" s="168">
        <f t="shared" si="14"/>
        <v>4.9000000000000004</v>
      </c>
      <c r="AB96" s="171">
        <f>'Lack of Coping Capacity'!G72</f>
        <v>6.3</v>
      </c>
      <c r="AC96" s="172">
        <f>'Lack of Coping Capacity'!J72</f>
        <v>7.1</v>
      </c>
      <c r="AD96" s="168">
        <f>'Lack of Coping Capacity'!K72</f>
        <v>6.7</v>
      </c>
      <c r="AE96" s="171">
        <f>'Lack of Coping Capacity'!P72</f>
        <v>5.6</v>
      </c>
      <c r="AF96" s="164">
        <f>'Lack of Coping Capacity'!S72</f>
        <v>5.6</v>
      </c>
      <c r="AG96" s="172">
        <f>'Lack of Coping Capacity'!X72</f>
        <v>8</v>
      </c>
      <c r="AH96" s="168">
        <f>'Lack of Coping Capacity'!Y72</f>
        <v>6.4</v>
      </c>
      <c r="AI96" s="168">
        <f t="shared" si="15"/>
        <v>6.6</v>
      </c>
      <c r="AJ96" s="173">
        <f t="shared" si="16"/>
        <v>5.8</v>
      </c>
      <c r="AK96" s="8" t="str">
        <f t="shared" si="17"/>
        <v>HIGH</v>
      </c>
      <c r="AL96" s="8" t="str">
        <f t="shared" si="18"/>
        <v>HIGH</v>
      </c>
      <c r="AM96" s="8" t="str">
        <f t="shared" si="19"/>
        <v>LOW</v>
      </c>
      <c r="AN96" s="8" t="str">
        <f t="shared" si="20"/>
        <v>LOW</v>
      </c>
    </row>
    <row r="97" spans="1:40" ht="16.5" customHeight="1">
      <c r="A97" s="132" t="s">
        <v>242</v>
      </c>
      <c r="B97" s="108" t="s">
        <v>262</v>
      </c>
      <c r="C97" s="108" t="s">
        <v>244</v>
      </c>
      <c r="D97" s="90" t="s">
        <v>263</v>
      </c>
      <c r="E97" s="161" t="str">
        <f>'Hazard &amp; Exposure'!S73</f>
        <v>x</v>
      </c>
      <c r="F97" s="161">
        <f>'Hazard &amp; Exposure'!T73</f>
        <v>10</v>
      </c>
      <c r="G97" s="161">
        <f>'Hazard &amp; Exposure'!U73</f>
        <v>4.0999999999999996</v>
      </c>
      <c r="H97" s="166">
        <f>'Hazard &amp; Exposure'!V73</f>
        <v>3.2</v>
      </c>
      <c r="I97" s="168">
        <f>'Hazard &amp; Exposure'!W73</f>
        <v>7.2</v>
      </c>
      <c r="J97" s="167">
        <f>'Hazard &amp; Exposure'!AC73</f>
        <v>7</v>
      </c>
      <c r="K97" s="227">
        <f>'Hazard &amp; Exposure'!AA96</f>
        <v>0</v>
      </c>
      <c r="L97" s="166">
        <f>'Hazard &amp; Exposure'!Z73</f>
        <v>10</v>
      </c>
      <c r="M97" s="168">
        <f>'Hazard &amp; Exposure'!AD73</f>
        <v>7.3</v>
      </c>
      <c r="N97" s="168">
        <f t="shared" si="13"/>
        <v>7.3</v>
      </c>
      <c r="O97" s="169">
        <f>Vulnerability!F73</f>
        <v>3.1</v>
      </c>
      <c r="P97" s="163">
        <f>Vulnerability!I73</f>
        <v>5.8</v>
      </c>
      <c r="Q97" s="170">
        <f>Vulnerability!P73</f>
        <v>3.6</v>
      </c>
      <c r="R97" s="168">
        <f>Vulnerability!Q73</f>
        <v>3.9</v>
      </c>
      <c r="S97" s="169">
        <f>Vulnerability!V73</f>
        <v>0</v>
      </c>
      <c r="T97" s="162">
        <f>Vulnerability!AD73</f>
        <v>5.4</v>
      </c>
      <c r="U97" s="162">
        <f>Vulnerability!AG73</f>
        <v>3.2</v>
      </c>
      <c r="V97" s="162">
        <f>Vulnerability!AJ73</f>
        <v>2.2999999999999998</v>
      </c>
      <c r="W97" s="162">
        <f>Vulnerability!AM73</f>
        <v>6</v>
      </c>
      <c r="X97" s="162" t="str">
        <f>Vulnerability!AP73</f>
        <v>x</v>
      </c>
      <c r="Y97" s="170">
        <f>Vulnerability!AQ73</f>
        <v>4.4000000000000004</v>
      </c>
      <c r="Z97" s="168">
        <f>Vulnerability!AR73</f>
        <v>2.5</v>
      </c>
      <c r="AA97" s="168">
        <f t="shared" si="14"/>
        <v>3.2</v>
      </c>
      <c r="AB97" s="171">
        <f>'Lack of Coping Capacity'!G73</f>
        <v>6.3</v>
      </c>
      <c r="AC97" s="172">
        <f>'Lack of Coping Capacity'!J73</f>
        <v>7.1</v>
      </c>
      <c r="AD97" s="168">
        <f>'Lack of Coping Capacity'!K73</f>
        <v>6.7</v>
      </c>
      <c r="AE97" s="171">
        <f>'Lack of Coping Capacity'!P73</f>
        <v>5.6</v>
      </c>
      <c r="AF97" s="164">
        <f>'Lack of Coping Capacity'!S73</f>
        <v>5.6</v>
      </c>
      <c r="AG97" s="172">
        <f>'Lack of Coping Capacity'!X73</f>
        <v>7.5</v>
      </c>
      <c r="AH97" s="168">
        <f>'Lack of Coping Capacity'!Y73</f>
        <v>6.2</v>
      </c>
      <c r="AI97" s="168">
        <f t="shared" si="15"/>
        <v>6.5</v>
      </c>
      <c r="AJ97" s="173">
        <f t="shared" si="16"/>
        <v>5.3</v>
      </c>
      <c r="AK97" s="8" t="str">
        <f t="shared" si="17"/>
        <v>MEDIUM</v>
      </c>
      <c r="AL97" s="8" t="str">
        <f t="shared" si="18"/>
        <v>VERY HIGH</v>
      </c>
      <c r="AM97" s="8" t="str">
        <f t="shared" si="19"/>
        <v>VERY LOW</v>
      </c>
      <c r="AN97" s="8" t="str">
        <f t="shared" si="20"/>
        <v>LOW</v>
      </c>
    </row>
    <row r="98" spans="1:40" ht="16.5" customHeight="1">
      <c r="A98" s="132" t="s">
        <v>242</v>
      </c>
      <c r="B98" s="108" t="s">
        <v>264</v>
      </c>
      <c r="C98" s="108" t="s">
        <v>244</v>
      </c>
      <c r="D98" s="90" t="s">
        <v>265</v>
      </c>
      <c r="E98" s="161" t="str">
        <f>'Hazard &amp; Exposure'!S74</f>
        <v>x</v>
      </c>
      <c r="F98" s="161">
        <f>'Hazard &amp; Exposure'!T74</f>
        <v>4.4000000000000004</v>
      </c>
      <c r="G98" s="161">
        <f>'Hazard &amp; Exposure'!U74</f>
        <v>2.2000000000000002</v>
      </c>
      <c r="H98" s="166">
        <f>'Hazard &amp; Exposure'!V74</f>
        <v>3.4</v>
      </c>
      <c r="I98" s="168">
        <f>'Hazard &amp; Exposure'!W74</f>
        <v>3.4</v>
      </c>
      <c r="J98" s="167">
        <f>'Hazard &amp; Exposure'!AC74</f>
        <v>6</v>
      </c>
      <c r="K98" s="227">
        <f>'Hazard &amp; Exposure'!AA97</f>
        <v>5</v>
      </c>
      <c r="L98" s="166">
        <f>'Hazard &amp; Exposure'!Z74</f>
        <v>10</v>
      </c>
      <c r="M98" s="168">
        <f>'Hazard &amp; Exposure'!AD74</f>
        <v>7</v>
      </c>
      <c r="N98" s="168">
        <f t="shared" si="13"/>
        <v>5.5</v>
      </c>
      <c r="O98" s="169">
        <f>Vulnerability!F74</f>
        <v>2.1</v>
      </c>
      <c r="P98" s="163">
        <f>Vulnerability!I74</f>
        <v>5.8</v>
      </c>
      <c r="Q98" s="170">
        <f>Vulnerability!P74</f>
        <v>3.6</v>
      </c>
      <c r="R98" s="168">
        <f>Vulnerability!Q74</f>
        <v>3.4</v>
      </c>
      <c r="S98" s="169">
        <f>Vulnerability!V74</f>
        <v>0</v>
      </c>
      <c r="T98" s="162">
        <f>Vulnerability!AD74</f>
        <v>6</v>
      </c>
      <c r="U98" s="162">
        <f>Vulnerability!AG74</f>
        <v>4.5</v>
      </c>
      <c r="V98" s="162">
        <f>Vulnerability!AJ74</f>
        <v>2.2999999999999998</v>
      </c>
      <c r="W98" s="162">
        <f>Vulnerability!AM74</f>
        <v>8.6999999999999993</v>
      </c>
      <c r="X98" s="162" t="str">
        <f>Vulnerability!AP74</f>
        <v>x</v>
      </c>
      <c r="Y98" s="170">
        <f>Vulnerability!AQ74</f>
        <v>5.9</v>
      </c>
      <c r="Z98" s="168">
        <f>Vulnerability!AR74</f>
        <v>3.5</v>
      </c>
      <c r="AA98" s="168">
        <f t="shared" si="14"/>
        <v>3.5</v>
      </c>
      <c r="AB98" s="171">
        <f>'Lack of Coping Capacity'!G74</f>
        <v>6.3</v>
      </c>
      <c r="AC98" s="172">
        <f>'Lack of Coping Capacity'!J74</f>
        <v>7.1</v>
      </c>
      <c r="AD98" s="168">
        <f>'Lack of Coping Capacity'!K74</f>
        <v>6.7</v>
      </c>
      <c r="AE98" s="171">
        <f>'Lack of Coping Capacity'!P74</f>
        <v>5.6</v>
      </c>
      <c r="AF98" s="164">
        <f>'Lack of Coping Capacity'!S74</f>
        <v>4.9000000000000004</v>
      </c>
      <c r="AG98" s="172">
        <f>'Lack of Coping Capacity'!X74</f>
        <v>8</v>
      </c>
      <c r="AH98" s="168">
        <f>'Lack of Coping Capacity'!Y74</f>
        <v>6.2</v>
      </c>
      <c r="AI98" s="168">
        <f t="shared" si="15"/>
        <v>6.5</v>
      </c>
      <c r="AJ98" s="173">
        <f t="shared" si="16"/>
        <v>5</v>
      </c>
      <c r="AK98" s="8" t="str">
        <f t="shared" si="17"/>
        <v>MEDIUM</v>
      </c>
      <c r="AL98" s="8" t="str">
        <f t="shared" si="18"/>
        <v>MEDIUM</v>
      </c>
      <c r="AM98" s="8" t="str">
        <f t="shared" si="19"/>
        <v>VERY LOW</v>
      </c>
      <c r="AN98" s="8" t="str">
        <f t="shared" si="20"/>
        <v>LOW</v>
      </c>
    </row>
    <row r="99" spans="1:40" ht="16.5" customHeight="1">
      <c r="A99" s="132" t="s">
        <v>242</v>
      </c>
      <c r="B99" s="108" t="s">
        <v>266</v>
      </c>
      <c r="C99" s="108" t="s">
        <v>244</v>
      </c>
      <c r="D99" s="90" t="s">
        <v>267</v>
      </c>
      <c r="E99" s="161">
        <f>'Hazard &amp; Exposure'!S75</f>
        <v>2</v>
      </c>
      <c r="F99" s="161">
        <f>'Hazard &amp; Exposure'!T75</f>
        <v>3.7</v>
      </c>
      <c r="G99" s="161">
        <f>'Hazard &amp; Exposure'!U75</f>
        <v>5.0999999999999996</v>
      </c>
      <c r="H99" s="166">
        <f>'Hazard &amp; Exposure'!V75</f>
        <v>3.7</v>
      </c>
      <c r="I99" s="168">
        <f>'Hazard &amp; Exposure'!W75</f>
        <v>3.7</v>
      </c>
      <c r="J99" s="167">
        <f>'Hazard &amp; Exposure'!AC75</f>
        <v>7</v>
      </c>
      <c r="K99" s="227">
        <f>'Hazard &amp; Exposure'!AA98</f>
        <v>5</v>
      </c>
      <c r="L99" s="166">
        <f>'Hazard &amp; Exposure'!Z75</f>
        <v>10</v>
      </c>
      <c r="M99" s="168">
        <f>'Hazard &amp; Exposure'!AD75</f>
        <v>7.3</v>
      </c>
      <c r="N99" s="168">
        <f t="shared" si="13"/>
        <v>5.8</v>
      </c>
      <c r="O99" s="169">
        <f>Vulnerability!F75</f>
        <v>2.8</v>
      </c>
      <c r="P99" s="163">
        <f>Vulnerability!I75</f>
        <v>5.8</v>
      </c>
      <c r="Q99" s="170">
        <f>Vulnerability!P75</f>
        <v>3.6</v>
      </c>
      <c r="R99" s="168">
        <f>Vulnerability!Q75</f>
        <v>3.8</v>
      </c>
      <c r="S99" s="169">
        <f>Vulnerability!V75</f>
        <v>0</v>
      </c>
      <c r="T99" s="162">
        <f>Vulnerability!AD75</f>
        <v>6.2</v>
      </c>
      <c r="U99" s="162">
        <f>Vulnerability!AG75</f>
        <v>3.2</v>
      </c>
      <c r="V99" s="162">
        <f>Vulnerability!AJ75</f>
        <v>1.5</v>
      </c>
      <c r="W99" s="162">
        <f>Vulnerability!AM75</f>
        <v>4.5999999999999996</v>
      </c>
      <c r="X99" s="162">
        <f>Vulnerability!AP75</f>
        <v>5.9</v>
      </c>
      <c r="Y99" s="170">
        <f>Vulnerability!AQ75</f>
        <v>4.5</v>
      </c>
      <c r="Z99" s="168">
        <f>Vulnerability!AR75</f>
        <v>2.5</v>
      </c>
      <c r="AA99" s="168">
        <f t="shared" si="14"/>
        <v>3.2</v>
      </c>
      <c r="AB99" s="171">
        <f>'Lack of Coping Capacity'!G75</f>
        <v>6.3</v>
      </c>
      <c r="AC99" s="172">
        <f>'Lack of Coping Capacity'!J75</f>
        <v>7.1</v>
      </c>
      <c r="AD99" s="168">
        <f>'Lack of Coping Capacity'!K75</f>
        <v>6.7</v>
      </c>
      <c r="AE99" s="171">
        <f>'Lack of Coping Capacity'!P75</f>
        <v>5.6</v>
      </c>
      <c r="AF99" s="164">
        <f>'Lack of Coping Capacity'!S75</f>
        <v>5.6</v>
      </c>
      <c r="AG99" s="172">
        <f>'Lack of Coping Capacity'!X75</f>
        <v>7</v>
      </c>
      <c r="AH99" s="168">
        <f>'Lack of Coping Capacity'!Y75</f>
        <v>6.1</v>
      </c>
      <c r="AI99" s="168">
        <f t="shared" si="15"/>
        <v>6.4</v>
      </c>
      <c r="AJ99" s="173">
        <f t="shared" si="16"/>
        <v>4.9000000000000004</v>
      </c>
      <c r="AK99" s="8" t="str">
        <f t="shared" si="17"/>
        <v>MEDIUM</v>
      </c>
      <c r="AL99" s="8" t="str">
        <f t="shared" si="18"/>
        <v>MEDIUM</v>
      </c>
      <c r="AM99" s="8" t="str">
        <f t="shared" si="19"/>
        <v>VERY LOW</v>
      </c>
      <c r="AN99" s="8" t="str">
        <f t="shared" si="20"/>
        <v>LOW</v>
      </c>
    </row>
    <row r="100" spans="1:40" ht="16.5" customHeight="1">
      <c r="A100" s="132" t="s">
        <v>242</v>
      </c>
      <c r="B100" s="209" t="s">
        <v>268</v>
      </c>
      <c r="C100" s="209" t="s">
        <v>244</v>
      </c>
      <c r="D100" s="90" t="s">
        <v>269</v>
      </c>
      <c r="E100" s="161" t="str">
        <f>'Hazard &amp; Exposure'!S76</f>
        <v>x</v>
      </c>
      <c r="F100" s="161">
        <f>'Hazard &amp; Exposure'!T76</f>
        <v>0</v>
      </c>
      <c r="G100" s="161">
        <f>'Hazard &amp; Exposure'!U76</f>
        <v>4.9000000000000004</v>
      </c>
      <c r="H100" s="166">
        <f>'Hazard &amp; Exposure'!V76</f>
        <v>3</v>
      </c>
      <c r="I100" s="168">
        <f>'Hazard &amp; Exposure'!W76</f>
        <v>2.9</v>
      </c>
      <c r="J100" s="167">
        <f>'Hazard &amp; Exposure'!AC76</f>
        <v>5</v>
      </c>
      <c r="K100" s="227">
        <f>'Hazard &amp; Exposure'!AA99</f>
        <v>8</v>
      </c>
      <c r="L100" s="166">
        <f>'Hazard &amp; Exposure'!Z76</f>
        <v>7.6</v>
      </c>
      <c r="M100" s="168">
        <f>'Hazard &amp; Exposure'!AD76</f>
        <v>5.9</v>
      </c>
      <c r="N100" s="168">
        <f t="shared" ref="N100:N131" si="21">ROUND((10-GEOMEAN(((10-I100)/10*9+1),((10-M100)/10*9+1)))/9*10,1)</f>
        <v>4.5999999999999996</v>
      </c>
      <c r="O100" s="169">
        <f>Vulnerability!F76</f>
        <v>3</v>
      </c>
      <c r="P100" s="163">
        <f>Vulnerability!I76</f>
        <v>5.8</v>
      </c>
      <c r="Q100" s="170">
        <f>Vulnerability!P76</f>
        <v>3.6</v>
      </c>
      <c r="R100" s="168">
        <f>Vulnerability!Q76</f>
        <v>3.9</v>
      </c>
      <c r="S100" s="169">
        <f>Vulnerability!V76</f>
        <v>0</v>
      </c>
      <c r="T100" s="162">
        <f>Vulnerability!AD76</f>
        <v>5.8</v>
      </c>
      <c r="U100" s="162">
        <f>Vulnerability!AG76</f>
        <v>4.5</v>
      </c>
      <c r="V100" s="162">
        <f>Vulnerability!AJ76</f>
        <v>1.6</v>
      </c>
      <c r="W100" s="162">
        <f>Vulnerability!AM76</f>
        <v>7.4</v>
      </c>
      <c r="X100" s="162" t="str">
        <f>Vulnerability!AP76</f>
        <v>x</v>
      </c>
      <c r="Y100" s="170">
        <f>Vulnerability!AQ76</f>
        <v>5.2</v>
      </c>
      <c r="Z100" s="168">
        <f>Vulnerability!AR76</f>
        <v>3</v>
      </c>
      <c r="AA100" s="168">
        <f t="shared" ref="AA100:AA131" si="22">ROUND((10-GEOMEAN(((10-R100)/10*9+1),((10-Z100)/10*9+1)))/9*10,1)</f>
        <v>3.5</v>
      </c>
      <c r="AB100" s="171">
        <f>'Lack of Coping Capacity'!G76</f>
        <v>6.3</v>
      </c>
      <c r="AC100" s="172">
        <f>'Lack of Coping Capacity'!J76</f>
        <v>7.1</v>
      </c>
      <c r="AD100" s="168">
        <f>'Lack of Coping Capacity'!K76</f>
        <v>6.7</v>
      </c>
      <c r="AE100" s="171">
        <f>'Lack of Coping Capacity'!P76</f>
        <v>5.6</v>
      </c>
      <c r="AF100" s="164">
        <f>'Lack of Coping Capacity'!S76</f>
        <v>5.2</v>
      </c>
      <c r="AG100" s="172">
        <f>'Lack of Coping Capacity'!X76</f>
        <v>6.6</v>
      </c>
      <c r="AH100" s="168">
        <f>'Lack of Coping Capacity'!Y76</f>
        <v>5.8</v>
      </c>
      <c r="AI100" s="168">
        <f t="shared" ref="AI100:AI131" si="23">ROUND((10-GEOMEAN(((10-AD100)/10*9+1),((10-AH100)/10*9+1)))/9*10,1)</f>
        <v>6.3</v>
      </c>
      <c r="AJ100" s="173">
        <f t="shared" ref="AJ100:AJ131" si="24">ROUND(N100^(1/3)*AA100^(1/3)*AI100^(1/3),1)</f>
        <v>4.7</v>
      </c>
      <c r="AK100" s="8" t="str">
        <f t="shared" ref="AK100:AK131" si="25">IF(AJ100&gt;=6.8,"VERY HIGH",IF(AJ100&gt;=5.8,"HIGH",IF(AJ100&gt;=4.9,"MEDIUM",IF(AJ100&gt;=3.9,"LOW","VERY LOW"))))</f>
        <v>LOW</v>
      </c>
      <c r="AL100" s="8" t="str">
        <f t="shared" si="18"/>
        <v>MEDIUM</v>
      </c>
      <c r="AM100" s="8" t="str">
        <f t="shared" si="19"/>
        <v>VERY LOW</v>
      </c>
      <c r="AN100" s="8" t="str">
        <f t="shared" si="20"/>
        <v>LOW</v>
      </c>
    </row>
    <row r="101" spans="1:40" ht="16.5" customHeight="1">
      <c r="A101" s="208" t="s">
        <v>242</v>
      </c>
      <c r="B101" s="90" t="s">
        <v>270</v>
      </c>
      <c r="C101" s="90" t="s">
        <v>244</v>
      </c>
      <c r="D101" s="90" t="s">
        <v>271</v>
      </c>
      <c r="E101" s="167">
        <f>'Hazard &amp; Exposure'!S77</f>
        <v>2.5</v>
      </c>
      <c r="F101" s="161">
        <f>'Hazard &amp; Exposure'!T77</f>
        <v>0.9</v>
      </c>
      <c r="G101" s="161">
        <f>'Hazard &amp; Exposure'!U77</f>
        <v>4.3</v>
      </c>
      <c r="H101" s="166">
        <f>'Hazard &amp; Exposure'!V77</f>
        <v>3.4</v>
      </c>
      <c r="I101" s="168">
        <f>'Hazard &amp; Exposure'!W77</f>
        <v>2.9</v>
      </c>
      <c r="J101" s="167">
        <f>'Hazard &amp; Exposure'!AC77</f>
        <v>7</v>
      </c>
      <c r="K101" s="227">
        <f>'Hazard &amp; Exposure'!AA100</f>
        <v>10</v>
      </c>
      <c r="L101" s="166">
        <f>'Hazard &amp; Exposure'!Z77</f>
        <v>10</v>
      </c>
      <c r="M101" s="168">
        <f>'Hazard &amp; Exposure'!AD77</f>
        <v>7.3</v>
      </c>
      <c r="N101" s="168">
        <f t="shared" si="21"/>
        <v>5.5</v>
      </c>
      <c r="O101" s="169">
        <f>Vulnerability!F77</f>
        <v>2.5</v>
      </c>
      <c r="P101" s="163">
        <f>Vulnerability!I77</f>
        <v>5.8</v>
      </c>
      <c r="Q101" s="170">
        <f>Vulnerability!P77</f>
        <v>3.6</v>
      </c>
      <c r="R101" s="168">
        <f>Vulnerability!Q77</f>
        <v>3.6</v>
      </c>
      <c r="S101" s="169">
        <f>Vulnerability!V77</f>
        <v>0</v>
      </c>
      <c r="T101" s="162">
        <f>Vulnerability!AD77</f>
        <v>6.7</v>
      </c>
      <c r="U101" s="162">
        <f>Vulnerability!AG77</f>
        <v>3.8</v>
      </c>
      <c r="V101" s="162">
        <f>Vulnerability!AJ77</f>
        <v>1.3</v>
      </c>
      <c r="W101" s="162">
        <f>Vulnerability!AM77</f>
        <v>6.5</v>
      </c>
      <c r="X101" s="162">
        <f>Vulnerability!AP77</f>
        <v>6.9</v>
      </c>
      <c r="Y101" s="170">
        <f>Vulnerability!AQ77</f>
        <v>5.4</v>
      </c>
      <c r="Z101" s="168">
        <f>Vulnerability!AR77</f>
        <v>3.1</v>
      </c>
      <c r="AA101" s="168">
        <f t="shared" si="22"/>
        <v>3.4</v>
      </c>
      <c r="AB101" s="171">
        <f>'Lack of Coping Capacity'!G77</f>
        <v>6.3</v>
      </c>
      <c r="AC101" s="172">
        <f>'Lack of Coping Capacity'!J77</f>
        <v>7.1</v>
      </c>
      <c r="AD101" s="168">
        <f>'Lack of Coping Capacity'!K77</f>
        <v>6.7</v>
      </c>
      <c r="AE101" s="171">
        <f>'Lack of Coping Capacity'!P77</f>
        <v>5.6</v>
      </c>
      <c r="AF101" s="164">
        <f>'Lack of Coping Capacity'!S77</f>
        <v>4.9000000000000004</v>
      </c>
      <c r="AG101" s="172">
        <f>'Lack of Coping Capacity'!X77</f>
        <v>7.1</v>
      </c>
      <c r="AH101" s="168">
        <f>'Lack of Coping Capacity'!Y77</f>
        <v>5.9</v>
      </c>
      <c r="AI101" s="168">
        <f t="shared" si="23"/>
        <v>6.3</v>
      </c>
      <c r="AJ101" s="173">
        <f t="shared" si="24"/>
        <v>4.9000000000000004</v>
      </c>
      <c r="AK101" s="8" t="str">
        <f t="shared" si="25"/>
        <v>MEDIUM</v>
      </c>
      <c r="AL101" s="8" t="str">
        <f t="shared" si="18"/>
        <v>MEDIUM</v>
      </c>
      <c r="AM101" s="8" t="str">
        <f t="shared" si="19"/>
        <v>VERY LOW</v>
      </c>
      <c r="AN101" s="8" t="str">
        <f t="shared" si="20"/>
        <v>LOW</v>
      </c>
    </row>
    <row r="102" spans="1:40" ht="16.5" customHeight="1">
      <c r="A102" s="132" t="s">
        <v>242</v>
      </c>
      <c r="B102" s="210" t="s">
        <v>272</v>
      </c>
      <c r="C102" s="210" t="s">
        <v>244</v>
      </c>
      <c r="D102" s="90" t="s">
        <v>273</v>
      </c>
      <c r="E102" s="161">
        <f>'Hazard &amp; Exposure'!S78</f>
        <v>1.5</v>
      </c>
      <c r="F102" s="161">
        <f>'Hazard &amp; Exposure'!T78</f>
        <v>2.4</v>
      </c>
      <c r="G102" s="161">
        <f>'Hazard &amp; Exposure'!U78</f>
        <v>1.9</v>
      </c>
      <c r="H102" s="166">
        <f>'Hazard &amp; Exposure'!V78</f>
        <v>3.9</v>
      </c>
      <c r="I102" s="168">
        <f>'Hazard &amp; Exposure'!W78</f>
        <v>2.5</v>
      </c>
      <c r="J102" s="167">
        <f>'Hazard &amp; Exposure'!AC78</f>
        <v>7</v>
      </c>
      <c r="K102" s="227">
        <f>'Hazard &amp; Exposure'!AA101</f>
        <v>0</v>
      </c>
      <c r="L102" s="166">
        <f>'Hazard &amp; Exposure'!Z78</f>
        <v>10</v>
      </c>
      <c r="M102" s="168">
        <f>'Hazard &amp; Exposure'!AD78</f>
        <v>7.3</v>
      </c>
      <c r="N102" s="168">
        <f t="shared" si="21"/>
        <v>5.4</v>
      </c>
      <c r="O102" s="169">
        <f>Vulnerability!F78</f>
        <v>2.2999999999999998</v>
      </c>
      <c r="P102" s="163">
        <f>Vulnerability!I78</f>
        <v>5.8</v>
      </c>
      <c r="Q102" s="170">
        <f>Vulnerability!P78</f>
        <v>3.6</v>
      </c>
      <c r="R102" s="168">
        <f>Vulnerability!Q78</f>
        <v>3.5</v>
      </c>
      <c r="S102" s="169">
        <f>Vulnerability!V78</f>
        <v>1.6</v>
      </c>
      <c r="T102" s="162">
        <f>Vulnerability!AD78</f>
        <v>7</v>
      </c>
      <c r="U102" s="162">
        <f>Vulnerability!AG78</f>
        <v>4.2</v>
      </c>
      <c r="V102" s="162">
        <f>Vulnerability!AJ78</f>
        <v>1.9</v>
      </c>
      <c r="W102" s="162">
        <f>Vulnerability!AM78</f>
        <v>5.2</v>
      </c>
      <c r="X102" s="162">
        <f>Vulnerability!AP78</f>
        <v>6.7</v>
      </c>
      <c r="Y102" s="170">
        <f>Vulnerability!AQ78</f>
        <v>5.3</v>
      </c>
      <c r="Z102" s="168">
        <f>Vulnerability!AR78</f>
        <v>3.7</v>
      </c>
      <c r="AA102" s="168">
        <f t="shared" si="22"/>
        <v>3.6</v>
      </c>
      <c r="AB102" s="171">
        <f>'Lack of Coping Capacity'!G78</f>
        <v>6.3</v>
      </c>
      <c r="AC102" s="172">
        <f>'Lack of Coping Capacity'!J78</f>
        <v>7.1</v>
      </c>
      <c r="AD102" s="168">
        <f>'Lack of Coping Capacity'!K78</f>
        <v>6.7</v>
      </c>
      <c r="AE102" s="171">
        <f>'Lack of Coping Capacity'!P78</f>
        <v>4.8</v>
      </c>
      <c r="AF102" s="164">
        <f>'Lack of Coping Capacity'!S78</f>
        <v>7.6</v>
      </c>
      <c r="AG102" s="172">
        <f>'Lack of Coping Capacity'!X78</f>
        <v>7.4</v>
      </c>
      <c r="AH102" s="168">
        <f>'Lack of Coping Capacity'!Y78</f>
        <v>6.6</v>
      </c>
      <c r="AI102" s="168">
        <f t="shared" si="23"/>
        <v>6.7</v>
      </c>
      <c r="AJ102" s="173">
        <f t="shared" si="24"/>
        <v>5.0999999999999996</v>
      </c>
      <c r="AK102" s="8" t="str">
        <f t="shared" si="25"/>
        <v>MEDIUM</v>
      </c>
      <c r="AL102" s="8" t="str">
        <f t="shared" si="18"/>
        <v>MEDIUM</v>
      </c>
      <c r="AM102" s="8" t="str">
        <f t="shared" si="19"/>
        <v>VERY LOW</v>
      </c>
      <c r="AN102" s="8" t="str">
        <f t="shared" si="20"/>
        <v>LOW</v>
      </c>
    </row>
    <row r="103" spans="1:40" ht="16.5" customHeight="1">
      <c r="A103" s="132" t="s">
        <v>242</v>
      </c>
      <c r="B103" s="108" t="s">
        <v>274</v>
      </c>
      <c r="C103" s="108" t="s">
        <v>244</v>
      </c>
      <c r="D103" s="90" t="s">
        <v>275</v>
      </c>
      <c r="E103" s="161">
        <f>'Hazard &amp; Exposure'!S79</f>
        <v>1.4</v>
      </c>
      <c r="F103" s="161">
        <f>'Hazard &amp; Exposure'!T79</f>
        <v>2.8</v>
      </c>
      <c r="G103" s="161">
        <f>'Hazard &amp; Exposure'!U79</f>
        <v>4.2</v>
      </c>
      <c r="H103" s="166">
        <f>'Hazard &amp; Exposure'!V79</f>
        <v>4</v>
      </c>
      <c r="I103" s="168">
        <f>'Hazard &amp; Exposure'!W79</f>
        <v>3.2</v>
      </c>
      <c r="J103" s="167">
        <f>'Hazard &amp; Exposure'!AC79</f>
        <v>5</v>
      </c>
      <c r="K103" s="227">
        <f>'Hazard &amp; Exposure'!AA102</f>
        <v>0</v>
      </c>
      <c r="L103" s="166">
        <f>'Hazard &amp; Exposure'!Z79</f>
        <v>7.6</v>
      </c>
      <c r="M103" s="168">
        <f>'Hazard &amp; Exposure'!AD79</f>
        <v>5.9</v>
      </c>
      <c r="N103" s="168">
        <f t="shared" si="21"/>
        <v>4.7</v>
      </c>
      <c r="O103" s="169">
        <f>Vulnerability!F79</f>
        <v>6.9</v>
      </c>
      <c r="P103" s="163">
        <f>Vulnerability!I79</f>
        <v>5.8</v>
      </c>
      <c r="Q103" s="170">
        <f>Vulnerability!P79</f>
        <v>3.6</v>
      </c>
      <c r="R103" s="168">
        <f>Vulnerability!Q79</f>
        <v>5.8</v>
      </c>
      <c r="S103" s="169">
        <f>Vulnerability!V79</f>
        <v>5.9</v>
      </c>
      <c r="T103" s="162">
        <f>Vulnerability!AD79</f>
        <v>6.3</v>
      </c>
      <c r="U103" s="162">
        <f>Vulnerability!AG79</f>
        <v>5.6</v>
      </c>
      <c r="V103" s="162">
        <f>Vulnerability!AJ79</f>
        <v>6.3</v>
      </c>
      <c r="W103" s="162">
        <f>Vulnerability!AM79</f>
        <v>7.1</v>
      </c>
      <c r="X103" s="162">
        <f>Vulnerability!AP79</f>
        <v>10</v>
      </c>
      <c r="Y103" s="170">
        <f>Vulnerability!AQ79</f>
        <v>7.6</v>
      </c>
      <c r="Z103" s="168">
        <f>Vulnerability!AR79</f>
        <v>6.8</v>
      </c>
      <c r="AA103" s="168">
        <f t="shared" si="22"/>
        <v>6.3</v>
      </c>
      <c r="AB103" s="171">
        <f>'Lack of Coping Capacity'!G79</f>
        <v>6.3</v>
      </c>
      <c r="AC103" s="172">
        <f>'Lack of Coping Capacity'!J79</f>
        <v>7.1</v>
      </c>
      <c r="AD103" s="168">
        <f>'Lack of Coping Capacity'!K79</f>
        <v>6.7</v>
      </c>
      <c r="AE103" s="171">
        <f>'Lack of Coping Capacity'!P79</f>
        <v>5.6</v>
      </c>
      <c r="AF103" s="164">
        <f>'Lack of Coping Capacity'!S79</f>
        <v>7.6</v>
      </c>
      <c r="AG103" s="172">
        <f>'Lack of Coping Capacity'!X79</f>
        <v>8.3000000000000007</v>
      </c>
      <c r="AH103" s="168">
        <f>'Lack of Coping Capacity'!Y79</f>
        <v>7.2</v>
      </c>
      <c r="AI103" s="168">
        <f t="shared" si="23"/>
        <v>7</v>
      </c>
      <c r="AJ103" s="173">
        <f t="shared" si="24"/>
        <v>5.9</v>
      </c>
      <c r="AK103" s="8" t="str">
        <f t="shared" si="25"/>
        <v>HIGH</v>
      </c>
      <c r="AL103" s="8" t="str">
        <f t="shared" si="18"/>
        <v>MEDIUM</v>
      </c>
      <c r="AM103" s="8" t="str">
        <f t="shared" si="19"/>
        <v>HIGH</v>
      </c>
      <c r="AN103" s="8" t="str">
        <f t="shared" si="20"/>
        <v>MEDIUM</v>
      </c>
    </row>
    <row r="104" spans="1:40" ht="16.5" customHeight="1">
      <c r="A104" s="132" t="s">
        <v>242</v>
      </c>
      <c r="B104" s="108" t="s">
        <v>276</v>
      </c>
      <c r="C104" s="108" t="s">
        <v>244</v>
      </c>
      <c r="D104" s="90" t="s">
        <v>277</v>
      </c>
      <c r="E104" s="161" t="str">
        <f>'Hazard &amp; Exposure'!S80</f>
        <v>x</v>
      </c>
      <c r="F104" s="161">
        <f>'Hazard &amp; Exposure'!T80</f>
        <v>2.9</v>
      </c>
      <c r="G104" s="161">
        <f>'Hazard &amp; Exposure'!U80</f>
        <v>5.2</v>
      </c>
      <c r="H104" s="166">
        <f>'Hazard &amp; Exposure'!V80</f>
        <v>3.5</v>
      </c>
      <c r="I104" s="168">
        <f>'Hazard &amp; Exposure'!W80</f>
        <v>3.9</v>
      </c>
      <c r="J104" s="167">
        <f>'Hazard &amp; Exposure'!AC80</f>
        <v>7</v>
      </c>
      <c r="K104" s="227">
        <f>'Hazard &amp; Exposure'!AA103</f>
        <v>0</v>
      </c>
      <c r="L104" s="166">
        <f>'Hazard &amp; Exposure'!Z80</f>
        <v>10</v>
      </c>
      <c r="M104" s="168">
        <f>'Hazard &amp; Exposure'!AD80</f>
        <v>7.3</v>
      </c>
      <c r="N104" s="168">
        <f t="shared" si="21"/>
        <v>5.9</v>
      </c>
      <c r="O104" s="169">
        <f>Vulnerability!F80</f>
        <v>2.2999999999999998</v>
      </c>
      <c r="P104" s="163">
        <f>Vulnerability!I80</f>
        <v>5.8</v>
      </c>
      <c r="Q104" s="170">
        <f>Vulnerability!P80</f>
        <v>3.6</v>
      </c>
      <c r="R104" s="168">
        <f>Vulnerability!Q80</f>
        <v>3.5</v>
      </c>
      <c r="S104" s="169">
        <f>Vulnerability!V80</f>
        <v>0</v>
      </c>
      <c r="T104" s="162">
        <f>Vulnerability!AD80</f>
        <v>4.9000000000000004</v>
      </c>
      <c r="U104" s="162">
        <f>Vulnerability!AG80</f>
        <v>4.3</v>
      </c>
      <c r="V104" s="162">
        <f>Vulnerability!AJ80</f>
        <v>1.3</v>
      </c>
      <c r="W104" s="162">
        <f>Vulnerability!AM80</f>
        <v>6.2</v>
      </c>
      <c r="X104" s="162" t="str">
        <f>Vulnerability!AP80</f>
        <v>x</v>
      </c>
      <c r="Y104" s="170">
        <f>Vulnerability!AQ80</f>
        <v>4.4000000000000004</v>
      </c>
      <c r="Z104" s="168">
        <f>Vulnerability!AR80</f>
        <v>2.5</v>
      </c>
      <c r="AA104" s="168">
        <f t="shared" si="22"/>
        <v>3</v>
      </c>
      <c r="AB104" s="171">
        <f>'Lack of Coping Capacity'!G80</f>
        <v>6.3</v>
      </c>
      <c r="AC104" s="172">
        <f>'Lack of Coping Capacity'!J80</f>
        <v>7.1</v>
      </c>
      <c r="AD104" s="168">
        <f>'Lack of Coping Capacity'!K80</f>
        <v>6.7</v>
      </c>
      <c r="AE104" s="171">
        <f>'Lack of Coping Capacity'!P80</f>
        <v>5.6</v>
      </c>
      <c r="AF104" s="164">
        <f>'Lack of Coping Capacity'!S80</f>
        <v>4.9000000000000004</v>
      </c>
      <c r="AG104" s="172">
        <f>'Lack of Coping Capacity'!X80</f>
        <v>7.6</v>
      </c>
      <c r="AH104" s="168">
        <f>'Lack of Coping Capacity'!Y80</f>
        <v>6</v>
      </c>
      <c r="AI104" s="168">
        <f t="shared" si="23"/>
        <v>6.4</v>
      </c>
      <c r="AJ104" s="173">
        <f t="shared" si="24"/>
        <v>4.8</v>
      </c>
      <c r="AK104" s="8" t="str">
        <f t="shared" si="25"/>
        <v>LOW</v>
      </c>
      <c r="AL104" s="8" t="str">
        <f t="shared" si="18"/>
        <v>HIGH</v>
      </c>
      <c r="AM104" s="8" t="str">
        <f t="shared" si="19"/>
        <v>VERY LOW</v>
      </c>
      <c r="AN104" s="8" t="str">
        <f t="shared" si="20"/>
        <v>LOW</v>
      </c>
    </row>
    <row r="105" spans="1:40" ht="16.5" customHeight="1">
      <c r="A105" s="132" t="s">
        <v>242</v>
      </c>
      <c r="B105" s="108" t="s">
        <v>278</v>
      </c>
      <c r="C105" s="108" t="s">
        <v>244</v>
      </c>
      <c r="D105" s="90" t="s">
        <v>279</v>
      </c>
      <c r="E105" s="161">
        <f>'Hazard &amp; Exposure'!S81</f>
        <v>1.5</v>
      </c>
      <c r="F105" s="161">
        <f>'Hazard &amp; Exposure'!T81</f>
        <v>8.8000000000000007</v>
      </c>
      <c r="G105" s="161">
        <f>'Hazard &amp; Exposure'!U81</f>
        <v>3.8</v>
      </c>
      <c r="H105" s="166">
        <f>'Hazard &amp; Exposure'!V81</f>
        <v>3.1</v>
      </c>
      <c r="I105" s="168">
        <f>'Hazard &amp; Exposure'!W81</f>
        <v>5.0999999999999996</v>
      </c>
      <c r="J105" s="167">
        <f>'Hazard &amp; Exposure'!AC81</f>
        <v>5</v>
      </c>
      <c r="K105" s="227">
        <f>'Hazard &amp; Exposure'!AA104</f>
        <v>0</v>
      </c>
      <c r="L105" s="166">
        <f>'Hazard &amp; Exposure'!Z81</f>
        <v>10</v>
      </c>
      <c r="M105" s="168">
        <f>'Hazard &amp; Exposure'!AD81</f>
        <v>6.7</v>
      </c>
      <c r="N105" s="168">
        <f t="shared" si="21"/>
        <v>6</v>
      </c>
      <c r="O105" s="169">
        <f>Vulnerability!F81</f>
        <v>8.8000000000000007</v>
      </c>
      <c r="P105" s="163">
        <f>Vulnerability!I81</f>
        <v>5.8</v>
      </c>
      <c r="Q105" s="170">
        <f>Vulnerability!P81</f>
        <v>3.6</v>
      </c>
      <c r="R105" s="168">
        <f>Vulnerability!Q81</f>
        <v>6.8</v>
      </c>
      <c r="S105" s="169">
        <f>Vulnerability!V81</f>
        <v>0</v>
      </c>
      <c r="T105" s="162">
        <f>Vulnerability!AD81</f>
        <v>6.2</v>
      </c>
      <c r="U105" s="162">
        <f>Vulnerability!AG81</f>
        <v>5.7</v>
      </c>
      <c r="V105" s="162">
        <f>Vulnerability!AJ81</f>
        <v>6.1</v>
      </c>
      <c r="W105" s="162">
        <f>Vulnerability!AM81</f>
        <v>3.5</v>
      </c>
      <c r="X105" s="162">
        <f>Vulnerability!AP81</f>
        <v>7.3</v>
      </c>
      <c r="Y105" s="170">
        <f>Vulnerability!AQ81</f>
        <v>5.9</v>
      </c>
      <c r="Z105" s="168">
        <f>Vulnerability!AR81</f>
        <v>3.5</v>
      </c>
      <c r="AA105" s="168">
        <f t="shared" si="22"/>
        <v>5.4</v>
      </c>
      <c r="AB105" s="171">
        <f>'Lack of Coping Capacity'!G81</f>
        <v>6.3</v>
      </c>
      <c r="AC105" s="172">
        <f>'Lack of Coping Capacity'!J81</f>
        <v>7.1</v>
      </c>
      <c r="AD105" s="168">
        <f>'Lack of Coping Capacity'!K81</f>
        <v>6.7</v>
      </c>
      <c r="AE105" s="171">
        <f>'Lack of Coping Capacity'!P81</f>
        <v>5.6</v>
      </c>
      <c r="AF105" s="164">
        <f>'Lack of Coping Capacity'!S81</f>
        <v>7.9</v>
      </c>
      <c r="AG105" s="172">
        <f>'Lack of Coping Capacity'!X81</f>
        <v>8.3000000000000007</v>
      </c>
      <c r="AH105" s="168">
        <f>'Lack of Coping Capacity'!Y81</f>
        <v>7.3</v>
      </c>
      <c r="AI105" s="168">
        <f t="shared" si="23"/>
        <v>7</v>
      </c>
      <c r="AJ105" s="173">
        <f t="shared" si="24"/>
        <v>6.1</v>
      </c>
      <c r="AK105" s="8" t="str">
        <f t="shared" si="25"/>
        <v>HIGH</v>
      </c>
      <c r="AL105" s="8" t="str">
        <f t="shared" si="18"/>
        <v>HIGH</v>
      </c>
      <c r="AM105" s="8" t="str">
        <f t="shared" si="19"/>
        <v>MEDIUM</v>
      </c>
      <c r="AN105" s="8" t="str">
        <f t="shared" si="20"/>
        <v>MEDIUM</v>
      </c>
    </row>
    <row r="106" spans="1:40" ht="16.5" customHeight="1">
      <c r="A106" s="132" t="s">
        <v>242</v>
      </c>
      <c r="B106" s="108" t="s">
        <v>280</v>
      </c>
      <c r="C106" s="108" t="s">
        <v>244</v>
      </c>
      <c r="D106" s="90" t="s">
        <v>281</v>
      </c>
      <c r="E106" s="161">
        <f>'Hazard &amp; Exposure'!S82</f>
        <v>2.5</v>
      </c>
      <c r="F106" s="161">
        <f>'Hazard &amp; Exposure'!T82</f>
        <v>5.0999999999999996</v>
      </c>
      <c r="G106" s="161">
        <f>'Hazard &amp; Exposure'!U82</f>
        <v>4.5999999999999996</v>
      </c>
      <c r="H106" s="166">
        <f>'Hazard &amp; Exposure'!V82</f>
        <v>2.8</v>
      </c>
      <c r="I106" s="168">
        <f>'Hazard &amp; Exposure'!W82</f>
        <v>3.8</v>
      </c>
      <c r="J106" s="167">
        <f>'Hazard &amp; Exposure'!AC82</f>
        <v>10</v>
      </c>
      <c r="K106" s="227">
        <f>'Hazard &amp; Exposure'!AA105</f>
        <v>0</v>
      </c>
      <c r="L106" s="166">
        <f>'Hazard &amp; Exposure'!Z82</f>
        <v>10</v>
      </c>
      <c r="M106" s="168">
        <f>'Hazard &amp; Exposure'!AD82</f>
        <v>10</v>
      </c>
      <c r="N106" s="168">
        <f t="shared" si="21"/>
        <v>8.3000000000000007</v>
      </c>
      <c r="O106" s="169">
        <f>Vulnerability!F82</f>
        <v>4.5999999999999996</v>
      </c>
      <c r="P106" s="163">
        <f>Vulnerability!I82</f>
        <v>5.8</v>
      </c>
      <c r="Q106" s="170">
        <f>Vulnerability!P82</f>
        <v>3.6</v>
      </c>
      <c r="R106" s="168">
        <f>Vulnerability!Q82</f>
        <v>4.7</v>
      </c>
      <c r="S106" s="169">
        <f>Vulnerability!V82</f>
        <v>6.4</v>
      </c>
      <c r="T106" s="162">
        <f>Vulnerability!AD82</f>
        <v>6.1</v>
      </c>
      <c r="U106" s="162">
        <f>Vulnerability!AG82</f>
        <v>5.5</v>
      </c>
      <c r="V106" s="162">
        <f>Vulnerability!AJ82</f>
        <v>3.8</v>
      </c>
      <c r="W106" s="162">
        <f>Vulnerability!AM82</f>
        <v>2.6</v>
      </c>
      <c r="X106" s="162">
        <f>Vulnerability!AP82</f>
        <v>10</v>
      </c>
      <c r="Y106" s="170">
        <f>Vulnerability!AQ82</f>
        <v>6.6</v>
      </c>
      <c r="Z106" s="168">
        <f>Vulnerability!AR82</f>
        <v>6.5</v>
      </c>
      <c r="AA106" s="168">
        <f t="shared" si="22"/>
        <v>5.7</v>
      </c>
      <c r="AB106" s="171">
        <f>'Lack of Coping Capacity'!G82</f>
        <v>6.3</v>
      </c>
      <c r="AC106" s="172">
        <f>'Lack of Coping Capacity'!J82</f>
        <v>7.1</v>
      </c>
      <c r="AD106" s="168">
        <f>'Lack of Coping Capacity'!K82</f>
        <v>6.7</v>
      </c>
      <c r="AE106" s="171">
        <f>'Lack of Coping Capacity'!P82</f>
        <v>5.6</v>
      </c>
      <c r="AF106" s="164">
        <f>'Lack of Coping Capacity'!S82</f>
        <v>7.9</v>
      </c>
      <c r="AG106" s="172">
        <f>'Lack of Coping Capacity'!X82</f>
        <v>8.3000000000000007</v>
      </c>
      <c r="AH106" s="168">
        <f>'Lack of Coping Capacity'!Y82</f>
        <v>7.3</v>
      </c>
      <c r="AI106" s="168">
        <f t="shared" si="23"/>
        <v>7</v>
      </c>
      <c r="AJ106" s="173">
        <f t="shared" si="24"/>
        <v>6.9</v>
      </c>
      <c r="AK106" s="8" t="str">
        <f t="shared" si="25"/>
        <v>VERY HIGH</v>
      </c>
      <c r="AL106" s="8" t="str">
        <f t="shared" si="18"/>
        <v>VERY HIGH</v>
      </c>
      <c r="AM106" s="8" t="str">
        <f t="shared" si="19"/>
        <v>MEDIUM</v>
      </c>
      <c r="AN106" s="8" t="str">
        <f t="shared" si="20"/>
        <v>MEDIUM</v>
      </c>
    </row>
    <row r="107" spans="1:40" ht="16.5" customHeight="1">
      <c r="A107" s="132" t="s">
        <v>242</v>
      </c>
      <c r="B107" s="108" t="s">
        <v>282</v>
      </c>
      <c r="C107" s="108" t="s">
        <v>244</v>
      </c>
      <c r="D107" s="90" t="s">
        <v>283</v>
      </c>
      <c r="E107" s="161">
        <f>'Hazard &amp; Exposure'!S83</f>
        <v>1</v>
      </c>
      <c r="F107" s="161">
        <f>'Hazard &amp; Exposure'!T83</f>
        <v>4.9000000000000004</v>
      </c>
      <c r="G107" s="161">
        <f>'Hazard &amp; Exposure'!U83</f>
        <v>3</v>
      </c>
      <c r="H107" s="166">
        <f>'Hazard &amp; Exposure'!V83</f>
        <v>2.9</v>
      </c>
      <c r="I107" s="168">
        <f>'Hazard &amp; Exposure'!W83</f>
        <v>3.1</v>
      </c>
      <c r="J107" s="167">
        <f>'Hazard &amp; Exposure'!AC83</f>
        <v>5</v>
      </c>
      <c r="K107" s="227">
        <f>'Hazard &amp; Exposure'!AA106</f>
        <v>0</v>
      </c>
      <c r="L107" s="166">
        <f>'Hazard &amp; Exposure'!Z83</f>
        <v>7.6</v>
      </c>
      <c r="M107" s="168">
        <f>'Hazard &amp; Exposure'!AD83</f>
        <v>5.9</v>
      </c>
      <c r="N107" s="168">
        <f t="shared" si="21"/>
        <v>4.5999999999999996</v>
      </c>
      <c r="O107" s="169">
        <f>Vulnerability!F83</f>
        <v>6</v>
      </c>
      <c r="P107" s="163">
        <f>Vulnerability!I83</f>
        <v>5.8</v>
      </c>
      <c r="Q107" s="170">
        <f>Vulnerability!P83</f>
        <v>3.6</v>
      </c>
      <c r="R107" s="168">
        <f>Vulnerability!Q83</f>
        <v>5.4</v>
      </c>
      <c r="S107" s="169">
        <f>Vulnerability!V83</f>
        <v>3.7</v>
      </c>
      <c r="T107" s="162">
        <f>Vulnerability!AD83</f>
        <v>5.9</v>
      </c>
      <c r="U107" s="162">
        <f>Vulnerability!AG83</f>
        <v>5.7</v>
      </c>
      <c r="V107" s="162">
        <f>Vulnerability!AJ83</f>
        <v>4.5999999999999996</v>
      </c>
      <c r="W107" s="162">
        <f>Vulnerability!AM83</f>
        <v>1.6</v>
      </c>
      <c r="X107" s="162">
        <f>Vulnerability!AP83</f>
        <v>5.2</v>
      </c>
      <c r="Y107" s="170">
        <f>Vulnerability!AQ83</f>
        <v>4.8</v>
      </c>
      <c r="Z107" s="168">
        <f>Vulnerability!AR83</f>
        <v>4.3</v>
      </c>
      <c r="AA107" s="168">
        <f t="shared" si="22"/>
        <v>4.9000000000000004</v>
      </c>
      <c r="AB107" s="171">
        <f>'Lack of Coping Capacity'!G83</f>
        <v>6.3</v>
      </c>
      <c r="AC107" s="172">
        <f>'Lack of Coping Capacity'!J83</f>
        <v>7.1</v>
      </c>
      <c r="AD107" s="168">
        <f>'Lack of Coping Capacity'!K83</f>
        <v>6.7</v>
      </c>
      <c r="AE107" s="171">
        <f>'Lack of Coping Capacity'!P83</f>
        <v>5.6</v>
      </c>
      <c r="AF107" s="164">
        <f>'Lack of Coping Capacity'!S83</f>
        <v>7.9</v>
      </c>
      <c r="AG107" s="172">
        <f>'Lack of Coping Capacity'!X83</f>
        <v>8.3000000000000007</v>
      </c>
      <c r="AH107" s="168">
        <f>'Lack of Coping Capacity'!Y83</f>
        <v>7.3</v>
      </c>
      <c r="AI107" s="168">
        <f t="shared" si="23"/>
        <v>7</v>
      </c>
      <c r="AJ107" s="173">
        <f t="shared" si="24"/>
        <v>5.4</v>
      </c>
      <c r="AK107" s="8" t="str">
        <f t="shared" si="25"/>
        <v>MEDIUM</v>
      </c>
      <c r="AL107" s="8" t="str">
        <f t="shared" si="18"/>
        <v>MEDIUM</v>
      </c>
      <c r="AM107" s="8" t="str">
        <f t="shared" si="19"/>
        <v>LOW</v>
      </c>
      <c r="AN107" s="8" t="str">
        <f t="shared" si="20"/>
        <v>MEDIUM</v>
      </c>
    </row>
    <row r="108" spans="1:40" ht="16.5" customHeight="1">
      <c r="A108" s="132" t="s">
        <v>242</v>
      </c>
      <c r="B108" s="108" t="s">
        <v>284</v>
      </c>
      <c r="C108" s="108" t="s">
        <v>244</v>
      </c>
      <c r="D108" s="90" t="s">
        <v>285</v>
      </c>
      <c r="E108" s="161">
        <f>'Hazard &amp; Exposure'!S84</f>
        <v>3.2</v>
      </c>
      <c r="F108" s="161">
        <f>'Hazard &amp; Exposure'!T84</f>
        <v>0</v>
      </c>
      <c r="G108" s="161">
        <f>'Hazard &amp; Exposure'!U84</f>
        <v>2.9</v>
      </c>
      <c r="H108" s="166">
        <f>'Hazard &amp; Exposure'!V84</f>
        <v>3</v>
      </c>
      <c r="I108" s="168">
        <f>'Hazard &amp; Exposure'!W84</f>
        <v>2.4</v>
      </c>
      <c r="J108" s="167">
        <f>'Hazard &amp; Exposure'!AC84</f>
        <v>9</v>
      </c>
      <c r="K108" s="227">
        <f>'Hazard &amp; Exposure'!AA107</f>
        <v>0</v>
      </c>
      <c r="L108" s="166">
        <f>'Hazard &amp; Exposure'!Z84</f>
        <v>7.6</v>
      </c>
      <c r="M108" s="168">
        <f>'Hazard &amp; Exposure'!AD84</f>
        <v>9</v>
      </c>
      <c r="N108" s="168">
        <f t="shared" si="21"/>
        <v>6.8</v>
      </c>
      <c r="O108" s="169">
        <f>Vulnerability!F84</f>
        <v>7.2</v>
      </c>
      <c r="P108" s="163">
        <f>Vulnerability!I84</f>
        <v>5.8</v>
      </c>
      <c r="Q108" s="170">
        <f>Vulnerability!P84</f>
        <v>3.6</v>
      </c>
      <c r="R108" s="168">
        <f>Vulnerability!Q84</f>
        <v>6</v>
      </c>
      <c r="S108" s="169">
        <f>Vulnerability!V84</f>
        <v>7.5</v>
      </c>
      <c r="T108" s="162">
        <f>Vulnerability!AD84</f>
        <v>6.2</v>
      </c>
      <c r="U108" s="162">
        <f>Vulnerability!AG84</f>
        <v>6</v>
      </c>
      <c r="V108" s="162">
        <f>Vulnerability!AJ84</f>
        <v>4.3</v>
      </c>
      <c r="W108" s="162">
        <f>Vulnerability!AM84</f>
        <v>2.8</v>
      </c>
      <c r="X108" s="162">
        <f>Vulnerability!AP84</f>
        <v>10</v>
      </c>
      <c r="Y108" s="170">
        <f>Vulnerability!AQ84</f>
        <v>6.7</v>
      </c>
      <c r="Z108" s="168">
        <f>Vulnerability!AR84</f>
        <v>7.1</v>
      </c>
      <c r="AA108" s="168">
        <f t="shared" si="22"/>
        <v>6.6</v>
      </c>
      <c r="AB108" s="171">
        <f>'Lack of Coping Capacity'!G84</f>
        <v>6.3</v>
      </c>
      <c r="AC108" s="172">
        <f>'Lack of Coping Capacity'!J84</f>
        <v>7.1</v>
      </c>
      <c r="AD108" s="168">
        <f>'Lack of Coping Capacity'!K84</f>
        <v>6.7</v>
      </c>
      <c r="AE108" s="171">
        <f>'Lack of Coping Capacity'!P84</f>
        <v>5.6</v>
      </c>
      <c r="AF108" s="164">
        <f>'Lack of Coping Capacity'!S84</f>
        <v>7.9</v>
      </c>
      <c r="AG108" s="172">
        <f>'Lack of Coping Capacity'!X84</f>
        <v>8.3000000000000007</v>
      </c>
      <c r="AH108" s="168">
        <f>'Lack of Coping Capacity'!Y84</f>
        <v>7.3</v>
      </c>
      <c r="AI108" s="168">
        <f t="shared" si="23"/>
        <v>7</v>
      </c>
      <c r="AJ108" s="173">
        <f t="shared" si="24"/>
        <v>6.8</v>
      </c>
      <c r="AK108" s="8" t="str">
        <f t="shared" si="25"/>
        <v>VERY HIGH</v>
      </c>
      <c r="AL108" s="8" t="str">
        <f t="shared" si="18"/>
        <v>HIGH</v>
      </c>
      <c r="AM108" s="8" t="str">
        <f t="shared" si="19"/>
        <v>HIGH</v>
      </c>
      <c r="AN108" s="8" t="str">
        <f t="shared" si="20"/>
        <v>MEDIUM</v>
      </c>
    </row>
    <row r="109" spans="1:40" ht="16.5" customHeight="1">
      <c r="A109" s="132" t="s">
        <v>242</v>
      </c>
      <c r="B109" s="108" t="s">
        <v>286</v>
      </c>
      <c r="C109" s="108" t="s">
        <v>244</v>
      </c>
      <c r="D109" s="90" t="s">
        <v>287</v>
      </c>
      <c r="E109" s="161">
        <f>'Hazard &amp; Exposure'!S85</f>
        <v>1.9</v>
      </c>
      <c r="F109" s="161">
        <f>'Hazard &amp; Exposure'!T85</f>
        <v>7.9</v>
      </c>
      <c r="G109" s="161">
        <f>'Hazard &amp; Exposure'!U85</f>
        <v>3.9</v>
      </c>
      <c r="H109" s="166">
        <f>'Hazard &amp; Exposure'!V85</f>
        <v>3.2</v>
      </c>
      <c r="I109" s="168">
        <f>'Hazard &amp; Exposure'!W85</f>
        <v>4.7</v>
      </c>
      <c r="J109" s="167">
        <f>'Hazard &amp; Exposure'!AC85</f>
        <v>6</v>
      </c>
      <c r="K109" s="227">
        <f>'Hazard &amp; Exposure'!AA108</f>
        <v>0</v>
      </c>
      <c r="L109" s="166">
        <f>'Hazard &amp; Exposure'!Z85</f>
        <v>10</v>
      </c>
      <c r="M109" s="168">
        <f>'Hazard &amp; Exposure'!AD85</f>
        <v>7</v>
      </c>
      <c r="N109" s="168">
        <f t="shared" si="21"/>
        <v>6</v>
      </c>
      <c r="O109" s="169">
        <f>Vulnerability!F85</f>
        <v>8.8000000000000007</v>
      </c>
      <c r="P109" s="163">
        <f>Vulnerability!I85</f>
        <v>5.8</v>
      </c>
      <c r="Q109" s="170">
        <f>Vulnerability!P85</f>
        <v>3.6</v>
      </c>
      <c r="R109" s="168">
        <f>Vulnerability!Q85</f>
        <v>6.8</v>
      </c>
      <c r="S109" s="169">
        <f>Vulnerability!V85</f>
        <v>0</v>
      </c>
      <c r="T109" s="162">
        <f>Vulnerability!AD85</f>
        <v>6.3</v>
      </c>
      <c r="U109" s="162">
        <f>Vulnerability!AG85</f>
        <v>5.8</v>
      </c>
      <c r="V109" s="162">
        <f>Vulnerability!AJ85</f>
        <v>4.4000000000000004</v>
      </c>
      <c r="W109" s="162">
        <f>Vulnerability!AM85</f>
        <v>6.7</v>
      </c>
      <c r="X109" s="162">
        <f>Vulnerability!AP85</f>
        <v>5</v>
      </c>
      <c r="Y109" s="170">
        <f>Vulnerability!AQ85</f>
        <v>5.7</v>
      </c>
      <c r="Z109" s="168">
        <f>Vulnerability!AR85</f>
        <v>3.4</v>
      </c>
      <c r="AA109" s="168">
        <f t="shared" si="22"/>
        <v>5.3</v>
      </c>
      <c r="AB109" s="171">
        <f>'Lack of Coping Capacity'!G85</f>
        <v>6.3</v>
      </c>
      <c r="AC109" s="172">
        <f>'Lack of Coping Capacity'!J85</f>
        <v>7.1</v>
      </c>
      <c r="AD109" s="168">
        <f>'Lack of Coping Capacity'!K85</f>
        <v>6.7</v>
      </c>
      <c r="AE109" s="171">
        <f>'Lack of Coping Capacity'!P85</f>
        <v>5.6</v>
      </c>
      <c r="AF109" s="164">
        <f>'Lack of Coping Capacity'!S85</f>
        <v>7.9</v>
      </c>
      <c r="AG109" s="172">
        <f>'Lack of Coping Capacity'!X85</f>
        <v>8.3000000000000007</v>
      </c>
      <c r="AH109" s="168">
        <f>'Lack of Coping Capacity'!Y85</f>
        <v>7.3</v>
      </c>
      <c r="AI109" s="168">
        <f t="shared" si="23"/>
        <v>7</v>
      </c>
      <c r="AJ109" s="173">
        <f t="shared" si="24"/>
        <v>6.1</v>
      </c>
      <c r="AK109" s="8" t="str">
        <f t="shared" si="25"/>
        <v>HIGH</v>
      </c>
      <c r="AL109" s="8" t="str">
        <f t="shared" si="18"/>
        <v>HIGH</v>
      </c>
      <c r="AM109" s="8" t="str">
        <f t="shared" si="19"/>
        <v>MEDIUM</v>
      </c>
      <c r="AN109" s="8" t="str">
        <f t="shared" si="20"/>
        <v>MEDIUM</v>
      </c>
    </row>
    <row r="110" spans="1:40" ht="16.5" customHeight="1">
      <c r="A110" s="132" t="s">
        <v>242</v>
      </c>
      <c r="B110" s="108" t="s">
        <v>288</v>
      </c>
      <c r="C110" s="108" t="s">
        <v>244</v>
      </c>
      <c r="D110" s="90" t="s">
        <v>289</v>
      </c>
      <c r="E110" s="161">
        <f>'Hazard &amp; Exposure'!S86</f>
        <v>2.5</v>
      </c>
      <c r="F110" s="161">
        <f>'Hazard &amp; Exposure'!T86</f>
        <v>6.9</v>
      </c>
      <c r="G110" s="161">
        <f>'Hazard &amp; Exposure'!U86</f>
        <v>3.8</v>
      </c>
      <c r="H110" s="166">
        <f>'Hazard &amp; Exposure'!V86</f>
        <v>3.2</v>
      </c>
      <c r="I110" s="168">
        <f>'Hazard &amp; Exposure'!W86</f>
        <v>4.3</v>
      </c>
      <c r="J110" s="167">
        <f>'Hazard &amp; Exposure'!AC86</f>
        <v>7</v>
      </c>
      <c r="K110" s="227">
        <f>'Hazard &amp; Exposure'!AA109</f>
        <v>0</v>
      </c>
      <c r="L110" s="166">
        <f>'Hazard &amp; Exposure'!Z86</f>
        <v>7.6</v>
      </c>
      <c r="M110" s="168">
        <f>'Hazard &amp; Exposure'!AD86</f>
        <v>6.5</v>
      </c>
      <c r="N110" s="168">
        <f t="shared" si="21"/>
        <v>5.5</v>
      </c>
      <c r="O110" s="169">
        <f>Vulnerability!F86</f>
        <v>3</v>
      </c>
      <c r="P110" s="163">
        <f>Vulnerability!I86</f>
        <v>5.8</v>
      </c>
      <c r="Q110" s="170">
        <f>Vulnerability!P86</f>
        <v>3.6</v>
      </c>
      <c r="R110" s="168">
        <f>Vulnerability!Q86</f>
        <v>3.9</v>
      </c>
      <c r="S110" s="169">
        <f>Vulnerability!V86</f>
        <v>0</v>
      </c>
      <c r="T110" s="162">
        <f>Vulnerability!AD86</f>
        <v>5.5</v>
      </c>
      <c r="U110" s="162">
        <f>Vulnerability!AG86</f>
        <v>5.6</v>
      </c>
      <c r="V110" s="162">
        <f>Vulnerability!AJ86</f>
        <v>1.2</v>
      </c>
      <c r="W110" s="162">
        <f>Vulnerability!AM86</f>
        <v>7.7</v>
      </c>
      <c r="X110" s="162">
        <f>Vulnerability!AP86</f>
        <v>9.6999999999999993</v>
      </c>
      <c r="Y110" s="170">
        <f>Vulnerability!AQ86</f>
        <v>6.8</v>
      </c>
      <c r="Z110" s="168">
        <f>Vulnerability!AR86</f>
        <v>4.2</v>
      </c>
      <c r="AA110" s="168">
        <f t="shared" si="22"/>
        <v>4.0999999999999996</v>
      </c>
      <c r="AB110" s="171">
        <f>'Lack of Coping Capacity'!G86</f>
        <v>6.3</v>
      </c>
      <c r="AC110" s="172">
        <f>'Lack of Coping Capacity'!J86</f>
        <v>7.1</v>
      </c>
      <c r="AD110" s="168">
        <f>'Lack of Coping Capacity'!K86</f>
        <v>6.7</v>
      </c>
      <c r="AE110" s="171">
        <f>'Lack of Coping Capacity'!P86</f>
        <v>5.6</v>
      </c>
      <c r="AF110" s="164">
        <f>'Lack of Coping Capacity'!S86</f>
        <v>7.6</v>
      </c>
      <c r="AG110" s="172">
        <f>'Lack of Coping Capacity'!X86</f>
        <v>8.3000000000000007</v>
      </c>
      <c r="AH110" s="168">
        <f>'Lack of Coping Capacity'!Y86</f>
        <v>7.2</v>
      </c>
      <c r="AI110" s="168">
        <f t="shared" si="23"/>
        <v>7</v>
      </c>
      <c r="AJ110" s="173">
        <f t="shared" si="24"/>
        <v>5.4</v>
      </c>
      <c r="AK110" s="8" t="str">
        <f t="shared" si="25"/>
        <v>MEDIUM</v>
      </c>
      <c r="AL110" s="8" t="str">
        <f t="shared" si="18"/>
        <v>MEDIUM</v>
      </c>
      <c r="AM110" s="8" t="str">
        <f t="shared" si="19"/>
        <v>LOW</v>
      </c>
      <c r="AN110" s="8" t="str">
        <f t="shared" si="20"/>
        <v>MEDIUM</v>
      </c>
    </row>
    <row r="111" spans="1:40" ht="16.5" customHeight="1">
      <c r="A111" s="132" t="s">
        <v>242</v>
      </c>
      <c r="B111" s="108" t="s">
        <v>290</v>
      </c>
      <c r="C111" s="108" t="s">
        <v>244</v>
      </c>
      <c r="D111" s="90" t="s">
        <v>291</v>
      </c>
      <c r="E111" s="161">
        <f>'Hazard &amp; Exposure'!S87</f>
        <v>2.5</v>
      </c>
      <c r="F111" s="161">
        <f>'Hazard &amp; Exposure'!T87</f>
        <v>2.9</v>
      </c>
      <c r="G111" s="161">
        <f>'Hazard &amp; Exposure'!U87</f>
        <v>2.2999999999999998</v>
      </c>
      <c r="H111" s="166">
        <f>'Hazard &amp; Exposure'!V87</f>
        <v>3.2</v>
      </c>
      <c r="I111" s="168">
        <f>'Hazard &amp; Exposure'!W87</f>
        <v>2.7</v>
      </c>
      <c r="J111" s="167">
        <f>'Hazard &amp; Exposure'!AC87</f>
        <v>6</v>
      </c>
      <c r="K111" s="227">
        <f>'Hazard &amp; Exposure'!AA110</f>
        <v>0</v>
      </c>
      <c r="L111" s="166">
        <f>'Hazard &amp; Exposure'!Z87</f>
        <v>10</v>
      </c>
      <c r="M111" s="168">
        <f>'Hazard &amp; Exposure'!AD87</f>
        <v>5.3</v>
      </c>
      <c r="N111" s="168">
        <f t="shared" si="21"/>
        <v>4.0999999999999996</v>
      </c>
      <c r="O111" s="169">
        <f>Vulnerability!F87</f>
        <v>3.5</v>
      </c>
      <c r="P111" s="163">
        <f>Vulnerability!I87</f>
        <v>5.8</v>
      </c>
      <c r="Q111" s="170">
        <f>Vulnerability!P87</f>
        <v>3.6</v>
      </c>
      <c r="R111" s="168">
        <f>Vulnerability!Q87</f>
        <v>4.0999999999999996</v>
      </c>
      <c r="S111" s="169">
        <f>Vulnerability!V87</f>
        <v>0</v>
      </c>
      <c r="T111" s="162">
        <f>Vulnerability!AD87</f>
        <v>5.7</v>
      </c>
      <c r="U111" s="162">
        <f>Vulnerability!AG87</f>
        <v>4.3</v>
      </c>
      <c r="V111" s="162">
        <f>Vulnerability!AJ87</f>
        <v>1.8</v>
      </c>
      <c r="W111" s="162">
        <f>Vulnerability!AM87</f>
        <v>7.2</v>
      </c>
      <c r="X111" s="162">
        <f>Vulnerability!AP87</f>
        <v>8.8000000000000007</v>
      </c>
      <c r="Y111" s="170">
        <f>Vulnerability!AQ87</f>
        <v>6.1</v>
      </c>
      <c r="Z111" s="168">
        <f>Vulnerability!AR87</f>
        <v>3.6</v>
      </c>
      <c r="AA111" s="168">
        <f t="shared" si="22"/>
        <v>3.9</v>
      </c>
      <c r="AB111" s="171">
        <f>'Lack of Coping Capacity'!G87</f>
        <v>6.3</v>
      </c>
      <c r="AC111" s="172">
        <f>'Lack of Coping Capacity'!J87</f>
        <v>7.1</v>
      </c>
      <c r="AD111" s="168">
        <f>'Lack of Coping Capacity'!K87</f>
        <v>6.7</v>
      </c>
      <c r="AE111" s="171">
        <f>'Lack of Coping Capacity'!P87</f>
        <v>5.6</v>
      </c>
      <c r="AF111" s="164">
        <f>'Lack of Coping Capacity'!S87</f>
        <v>7.6</v>
      </c>
      <c r="AG111" s="172">
        <f>'Lack of Coping Capacity'!X87</f>
        <v>8.3000000000000007</v>
      </c>
      <c r="AH111" s="168">
        <f>'Lack of Coping Capacity'!Y87</f>
        <v>7.2</v>
      </c>
      <c r="AI111" s="168">
        <f t="shared" si="23"/>
        <v>7</v>
      </c>
      <c r="AJ111" s="173">
        <f t="shared" si="24"/>
        <v>4.8</v>
      </c>
      <c r="AK111" s="8" t="str">
        <f t="shared" si="25"/>
        <v>LOW</v>
      </c>
      <c r="AL111" s="8" t="str">
        <f t="shared" si="18"/>
        <v>LOW</v>
      </c>
      <c r="AM111" s="8" t="str">
        <f t="shared" si="19"/>
        <v>VERY LOW</v>
      </c>
      <c r="AN111" s="8" t="str">
        <f t="shared" si="20"/>
        <v>MEDIUM</v>
      </c>
    </row>
    <row r="112" spans="1:40" ht="16.5" customHeight="1">
      <c r="A112" s="132" t="s">
        <v>242</v>
      </c>
      <c r="B112" s="108" t="s">
        <v>292</v>
      </c>
      <c r="C112" s="108" t="s">
        <v>244</v>
      </c>
      <c r="D112" s="90" t="s">
        <v>293</v>
      </c>
      <c r="E112" s="161">
        <f>'Hazard &amp; Exposure'!S88</f>
        <v>1.9</v>
      </c>
      <c r="F112" s="161">
        <f>'Hazard &amp; Exposure'!T88</f>
        <v>7.2</v>
      </c>
      <c r="G112" s="161">
        <f>'Hazard &amp; Exposure'!U88</f>
        <v>0.7</v>
      </c>
      <c r="H112" s="166">
        <f>'Hazard &amp; Exposure'!V88</f>
        <v>3.4</v>
      </c>
      <c r="I112" s="168">
        <f>'Hazard &amp; Exposure'!W88</f>
        <v>3.8</v>
      </c>
      <c r="J112" s="167">
        <f>'Hazard &amp; Exposure'!AC88</f>
        <v>7</v>
      </c>
      <c r="K112" s="227">
        <f>'Hazard &amp; Exposure'!AA111</f>
        <v>0</v>
      </c>
      <c r="L112" s="166">
        <f>'Hazard &amp; Exposure'!Z88</f>
        <v>10</v>
      </c>
      <c r="M112" s="168">
        <f>'Hazard &amp; Exposure'!AD88</f>
        <v>5.7</v>
      </c>
      <c r="N112" s="168">
        <f t="shared" si="21"/>
        <v>4.8</v>
      </c>
      <c r="O112" s="169">
        <f>Vulnerability!F88</f>
        <v>1.9</v>
      </c>
      <c r="P112" s="163">
        <f>Vulnerability!I88</f>
        <v>5.8</v>
      </c>
      <c r="Q112" s="170">
        <f>Vulnerability!P88</f>
        <v>3.6</v>
      </c>
      <c r="R112" s="168">
        <f>Vulnerability!Q88</f>
        <v>3.3</v>
      </c>
      <c r="S112" s="169">
        <f>Vulnerability!V88</f>
        <v>1.4</v>
      </c>
      <c r="T112" s="162">
        <f>Vulnerability!AD88</f>
        <v>5.3</v>
      </c>
      <c r="U112" s="162">
        <f>Vulnerability!AG88</f>
        <v>3.3</v>
      </c>
      <c r="V112" s="162">
        <f>Vulnerability!AJ88</f>
        <v>1.7</v>
      </c>
      <c r="W112" s="162">
        <f>Vulnerability!AM88</f>
        <v>1.2</v>
      </c>
      <c r="X112" s="162">
        <f>Vulnerability!AP88</f>
        <v>4.9000000000000004</v>
      </c>
      <c r="Y112" s="170">
        <f>Vulnerability!AQ88</f>
        <v>3.5</v>
      </c>
      <c r="Z112" s="168">
        <f>Vulnerability!AR88</f>
        <v>2.5</v>
      </c>
      <c r="AA112" s="168">
        <f t="shared" si="22"/>
        <v>2.9</v>
      </c>
      <c r="AB112" s="171">
        <f>'Lack of Coping Capacity'!G88</f>
        <v>6.3</v>
      </c>
      <c r="AC112" s="172">
        <f>'Lack of Coping Capacity'!J88</f>
        <v>7.1</v>
      </c>
      <c r="AD112" s="168">
        <f>'Lack of Coping Capacity'!K88</f>
        <v>6.7</v>
      </c>
      <c r="AE112" s="171">
        <f>'Lack of Coping Capacity'!P88</f>
        <v>4.8</v>
      </c>
      <c r="AF112" s="164">
        <f>'Lack of Coping Capacity'!S88</f>
        <v>5.2</v>
      </c>
      <c r="AG112" s="172">
        <f>'Lack of Coping Capacity'!X88</f>
        <v>6.4</v>
      </c>
      <c r="AH112" s="168">
        <f>'Lack of Coping Capacity'!Y88</f>
        <v>5.5</v>
      </c>
      <c r="AI112" s="168">
        <f t="shared" si="23"/>
        <v>6.1</v>
      </c>
      <c r="AJ112" s="173">
        <f t="shared" si="24"/>
        <v>4.4000000000000004</v>
      </c>
      <c r="AK112" s="8" t="str">
        <f t="shared" si="25"/>
        <v>LOW</v>
      </c>
      <c r="AL112" s="8" t="str">
        <f t="shared" si="18"/>
        <v>MEDIUM</v>
      </c>
      <c r="AM112" s="8" t="str">
        <f t="shared" si="19"/>
        <v>VERY LOW</v>
      </c>
      <c r="AN112" s="8" t="str">
        <f t="shared" si="20"/>
        <v>LOW</v>
      </c>
    </row>
    <row r="113" spans="1:40" ht="16.5" customHeight="1">
      <c r="A113" s="132" t="s">
        <v>242</v>
      </c>
      <c r="B113" s="108" t="s">
        <v>294</v>
      </c>
      <c r="C113" s="108" t="s">
        <v>244</v>
      </c>
      <c r="D113" s="90" t="s">
        <v>295</v>
      </c>
      <c r="E113" s="161">
        <f>'Hazard &amp; Exposure'!S89</f>
        <v>2.5</v>
      </c>
      <c r="F113" s="161">
        <f>'Hazard &amp; Exposure'!T89</f>
        <v>4</v>
      </c>
      <c r="G113" s="161">
        <f>'Hazard &amp; Exposure'!U89</f>
        <v>2.1</v>
      </c>
      <c r="H113" s="166">
        <f>'Hazard &amp; Exposure'!V89</f>
        <v>4.9000000000000004</v>
      </c>
      <c r="I113" s="168">
        <f>'Hazard &amp; Exposure'!W89</f>
        <v>3.5</v>
      </c>
      <c r="J113" s="167">
        <f>'Hazard &amp; Exposure'!AC89</f>
        <v>6</v>
      </c>
      <c r="K113" s="227">
        <f>'Hazard &amp; Exposure'!AA112</f>
        <v>0</v>
      </c>
      <c r="L113" s="166">
        <f>'Hazard &amp; Exposure'!Z89</f>
        <v>10</v>
      </c>
      <c r="M113" s="168">
        <f>'Hazard &amp; Exposure'!AD89</f>
        <v>7</v>
      </c>
      <c r="N113" s="168">
        <f t="shared" si="21"/>
        <v>5.5</v>
      </c>
      <c r="O113" s="169">
        <f>Vulnerability!F89</f>
        <v>4.8</v>
      </c>
      <c r="P113" s="163">
        <f>Vulnerability!I89</f>
        <v>5.8</v>
      </c>
      <c r="Q113" s="170">
        <f>Vulnerability!P89</f>
        <v>3.6</v>
      </c>
      <c r="R113" s="168">
        <f>Vulnerability!Q89</f>
        <v>4.8</v>
      </c>
      <c r="S113" s="169">
        <f>Vulnerability!V89</f>
        <v>4.9000000000000004</v>
      </c>
      <c r="T113" s="162">
        <f>Vulnerability!AD89</f>
        <v>6.8</v>
      </c>
      <c r="U113" s="162">
        <f>Vulnerability!AG89</f>
        <v>5.7</v>
      </c>
      <c r="V113" s="162">
        <f>Vulnerability!AJ89</f>
        <v>2.1</v>
      </c>
      <c r="W113" s="162">
        <f>Vulnerability!AM89</f>
        <v>10</v>
      </c>
      <c r="X113" s="162">
        <f>Vulnerability!AP89</f>
        <v>5.0999999999999996</v>
      </c>
      <c r="Y113" s="170">
        <f>Vulnerability!AQ89</f>
        <v>6.9</v>
      </c>
      <c r="Z113" s="168">
        <f>Vulnerability!AR89</f>
        <v>6</v>
      </c>
      <c r="AA113" s="168">
        <f t="shared" si="22"/>
        <v>5.4</v>
      </c>
      <c r="AB113" s="171">
        <f>'Lack of Coping Capacity'!G89</f>
        <v>6.3</v>
      </c>
      <c r="AC113" s="172">
        <f>'Lack of Coping Capacity'!J89</f>
        <v>7.1</v>
      </c>
      <c r="AD113" s="168">
        <f>'Lack of Coping Capacity'!K89</f>
        <v>6.7</v>
      </c>
      <c r="AE113" s="171">
        <f>'Lack of Coping Capacity'!P89</f>
        <v>5.6</v>
      </c>
      <c r="AF113" s="164">
        <f>'Lack of Coping Capacity'!S89</f>
        <v>7.6</v>
      </c>
      <c r="AG113" s="172">
        <f>'Lack of Coping Capacity'!X89</f>
        <v>8</v>
      </c>
      <c r="AH113" s="168">
        <f>'Lack of Coping Capacity'!Y89</f>
        <v>7.1</v>
      </c>
      <c r="AI113" s="168">
        <f t="shared" si="23"/>
        <v>6.9</v>
      </c>
      <c r="AJ113" s="173">
        <f t="shared" si="24"/>
        <v>5.9</v>
      </c>
      <c r="AK113" s="8" t="str">
        <f t="shared" si="25"/>
        <v>HIGH</v>
      </c>
      <c r="AL113" s="8" t="str">
        <f t="shared" si="18"/>
        <v>MEDIUM</v>
      </c>
      <c r="AM113" s="8" t="str">
        <f t="shared" si="19"/>
        <v>MEDIUM</v>
      </c>
      <c r="AN113" s="8" t="str">
        <f t="shared" si="20"/>
        <v>MEDIUM</v>
      </c>
    </row>
    <row r="114" spans="1:40" ht="16.5" customHeight="1">
      <c r="A114" s="132" t="s">
        <v>242</v>
      </c>
      <c r="B114" s="108" t="s">
        <v>224</v>
      </c>
      <c r="C114" s="108" t="s">
        <v>244</v>
      </c>
      <c r="D114" s="90" t="s">
        <v>296</v>
      </c>
      <c r="E114" s="161">
        <f>'Hazard &amp; Exposure'!S90</f>
        <v>1.4</v>
      </c>
      <c r="F114" s="161">
        <f>'Hazard &amp; Exposure'!T90</f>
        <v>6.2</v>
      </c>
      <c r="G114" s="161">
        <f>'Hazard &amp; Exposure'!U90</f>
        <v>1.9</v>
      </c>
      <c r="H114" s="166">
        <f>'Hazard &amp; Exposure'!V90</f>
        <v>3.7</v>
      </c>
      <c r="I114" s="168">
        <f>'Hazard &amp; Exposure'!W90</f>
        <v>3.6</v>
      </c>
      <c r="J114" s="167">
        <f>'Hazard &amp; Exposure'!AC90</f>
        <v>10</v>
      </c>
      <c r="K114" s="227">
        <f>'Hazard &amp; Exposure'!AA113</f>
        <v>0</v>
      </c>
      <c r="L114" s="166">
        <f>'Hazard &amp; Exposure'!Z90</f>
        <v>10</v>
      </c>
      <c r="M114" s="168">
        <f>'Hazard &amp; Exposure'!AD90</f>
        <v>10</v>
      </c>
      <c r="N114" s="168">
        <f t="shared" si="21"/>
        <v>8.1999999999999993</v>
      </c>
      <c r="O114" s="169">
        <f>Vulnerability!F90</f>
        <v>5.4</v>
      </c>
      <c r="P114" s="163">
        <f>Vulnerability!I90</f>
        <v>5.8</v>
      </c>
      <c r="Q114" s="170">
        <f>Vulnerability!P90</f>
        <v>3.6</v>
      </c>
      <c r="R114" s="168">
        <f>Vulnerability!Q90</f>
        <v>5.0999999999999996</v>
      </c>
      <c r="S114" s="169">
        <f>Vulnerability!V90</f>
        <v>0</v>
      </c>
      <c r="T114" s="162">
        <f>Vulnerability!AD90</f>
        <v>6.3</v>
      </c>
      <c r="U114" s="162">
        <f>Vulnerability!AG90</f>
        <v>5.8</v>
      </c>
      <c r="V114" s="162">
        <f>Vulnerability!AJ90</f>
        <v>2.1</v>
      </c>
      <c r="W114" s="162">
        <f>Vulnerability!AM90</f>
        <v>5.0999999999999996</v>
      </c>
      <c r="X114" s="162">
        <f>Vulnerability!AP90</f>
        <v>9.6</v>
      </c>
      <c r="Y114" s="170">
        <f>Vulnerability!AQ90</f>
        <v>6.5</v>
      </c>
      <c r="Z114" s="168">
        <f>Vulnerability!AR90</f>
        <v>4</v>
      </c>
      <c r="AA114" s="168">
        <f t="shared" si="22"/>
        <v>4.5999999999999996</v>
      </c>
      <c r="AB114" s="171">
        <f>'Lack of Coping Capacity'!G90</f>
        <v>6.3</v>
      </c>
      <c r="AC114" s="172">
        <f>'Lack of Coping Capacity'!J90</f>
        <v>7.1</v>
      </c>
      <c r="AD114" s="168">
        <f>'Lack of Coping Capacity'!K90</f>
        <v>6.7</v>
      </c>
      <c r="AE114" s="171">
        <f>'Lack of Coping Capacity'!P90</f>
        <v>5.6</v>
      </c>
      <c r="AF114" s="164">
        <f>'Lack of Coping Capacity'!S90</f>
        <v>7.6</v>
      </c>
      <c r="AG114" s="172">
        <f>'Lack of Coping Capacity'!X90</f>
        <v>8.3000000000000007</v>
      </c>
      <c r="AH114" s="168">
        <f>'Lack of Coping Capacity'!Y90</f>
        <v>7.2</v>
      </c>
      <c r="AI114" s="168">
        <f t="shared" si="23"/>
        <v>7</v>
      </c>
      <c r="AJ114" s="173">
        <f t="shared" si="24"/>
        <v>6.4</v>
      </c>
      <c r="AK114" s="8" t="str">
        <f t="shared" si="25"/>
        <v>HIGH</v>
      </c>
      <c r="AL114" s="8" t="str">
        <f t="shared" si="18"/>
        <v>VERY HIGH</v>
      </c>
      <c r="AM114" s="8" t="str">
        <f t="shared" si="19"/>
        <v>LOW</v>
      </c>
      <c r="AN114" s="8" t="str">
        <f t="shared" si="20"/>
        <v>MEDIUM</v>
      </c>
    </row>
    <row r="115" spans="1:40" ht="16.5" customHeight="1">
      <c r="A115" s="132" t="s">
        <v>242</v>
      </c>
      <c r="B115" s="209" t="s">
        <v>297</v>
      </c>
      <c r="C115" s="209" t="s">
        <v>244</v>
      </c>
      <c r="D115" s="214" t="s">
        <v>298</v>
      </c>
      <c r="E115" s="161">
        <f>'Hazard &amp; Exposure'!S91</f>
        <v>2</v>
      </c>
      <c r="F115" s="161">
        <f>'Hazard &amp; Exposure'!T91</f>
        <v>5.4</v>
      </c>
      <c r="G115" s="161">
        <f>'Hazard &amp; Exposure'!U91</f>
        <v>4.2</v>
      </c>
      <c r="H115" s="166">
        <f>'Hazard &amp; Exposure'!V91</f>
        <v>3.2</v>
      </c>
      <c r="I115" s="168">
        <f>'Hazard &amp; Exposure'!W91</f>
        <v>3.8</v>
      </c>
      <c r="J115" s="167">
        <f>'Hazard &amp; Exposure'!AC91</f>
        <v>7</v>
      </c>
      <c r="K115" s="227">
        <f>'Hazard &amp; Exposure'!AA114</f>
        <v>0</v>
      </c>
      <c r="L115" s="166">
        <f>'Hazard &amp; Exposure'!Z91</f>
        <v>10</v>
      </c>
      <c r="M115" s="168">
        <f>'Hazard &amp; Exposure'!AD91</f>
        <v>7.3</v>
      </c>
      <c r="N115" s="168">
        <f t="shared" si="21"/>
        <v>5.8</v>
      </c>
      <c r="O115" s="169">
        <f>Vulnerability!F91</f>
        <v>3.7</v>
      </c>
      <c r="P115" s="163">
        <f>Vulnerability!I91</f>
        <v>5.8</v>
      </c>
      <c r="Q115" s="170">
        <f>Vulnerability!P91</f>
        <v>3.6</v>
      </c>
      <c r="R115" s="168">
        <f>Vulnerability!Q91</f>
        <v>4.2</v>
      </c>
      <c r="S115" s="169">
        <f>Vulnerability!V91</f>
        <v>0</v>
      </c>
      <c r="T115" s="162">
        <f>Vulnerability!AD91</f>
        <v>5.4</v>
      </c>
      <c r="U115" s="162">
        <f>Vulnerability!AG91</f>
        <v>3.4</v>
      </c>
      <c r="V115" s="162">
        <f>Vulnerability!AJ91</f>
        <v>2.1</v>
      </c>
      <c r="W115" s="162">
        <f>Vulnerability!AM91</f>
        <v>3.1</v>
      </c>
      <c r="X115" s="162">
        <f>Vulnerability!AP91</f>
        <v>3.7</v>
      </c>
      <c r="Y115" s="170">
        <f>Vulnerability!AQ91</f>
        <v>3.6</v>
      </c>
      <c r="Z115" s="168">
        <f>Vulnerability!AR91</f>
        <v>2</v>
      </c>
      <c r="AA115" s="168">
        <f t="shared" si="22"/>
        <v>3.2</v>
      </c>
      <c r="AB115" s="171">
        <f>'Lack of Coping Capacity'!G91</f>
        <v>6.3</v>
      </c>
      <c r="AC115" s="172">
        <f>'Lack of Coping Capacity'!J91</f>
        <v>7.1</v>
      </c>
      <c r="AD115" s="168">
        <f>'Lack of Coping Capacity'!K91</f>
        <v>6.7</v>
      </c>
      <c r="AE115" s="171">
        <f>'Lack of Coping Capacity'!P91</f>
        <v>5.6</v>
      </c>
      <c r="AF115" s="164">
        <f>'Lack of Coping Capacity'!S91</f>
        <v>5.2</v>
      </c>
      <c r="AG115" s="172">
        <f>'Lack of Coping Capacity'!X91</f>
        <v>8.3000000000000007</v>
      </c>
      <c r="AH115" s="168">
        <f>'Lack of Coping Capacity'!Y91</f>
        <v>6.4</v>
      </c>
      <c r="AI115" s="168">
        <f t="shared" si="23"/>
        <v>6.6</v>
      </c>
      <c r="AJ115" s="173">
        <f t="shared" si="24"/>
        <v>5</v>
      </c>
      <c r="AK115" s="8" t="str">
        <f t="shared" si="25"/>
        <v>MEDIUM</v>
      </c>
      <c r="AL115" s="8" t="str">
        <f t="shared" si="18"/>
        <v>MEDIUM</v>
      </c>
      <c r="AM115" s="8" t="str">
        <f t="shared" si="19"/>
        <v>VERY LOW</v>
      </c>
      <c r="AN115" s="8" t="str">
        <f t="shared" si="20"/>
        <v>LOW</v>
      </c>
    </row>
    <row r="116" spans="1:40" ht="16.5" customHeight="1">
      <c r="A116" s="132" t="s">
        <v>242</v>
      </c>
      <c r="B116" s="210" t="s">
        <v>299</v>
      </c>
      <c r="C116" s="210" t="s">
        <v>244</v>
      </c>
      <c r="D116" s="90" t="s">
        <v>300</v>
      </c>
      <c r="E116" s="161" t="str">
        <f>'Hazard &amp; Exposure'!S92</f>
        <v>x</v>
      </c>
      <c r="F116" s="161">
        <f>'Hazard &amp; Exposure'!T92</f>
        <v>3.9</v>
      </c>
      <c r="G116" s="161">
        <f>'Hazard &amp; Exposure'!U92</f>
        <v>5.7</v>
      </c>
      <c r="H116" s="166">
        <f>'Hazard &amp; Exposure'!V92</f>
        <v>3.6</v>
      </c>
      <c r="I116" s="168">
        <f>'Hazard &amp; Exposure'!W92</f>
        <v>4.5</v>
      </c>
      <c r="J116" s="167">
        <f>'Hazard &amp; Exposure'!AC92</f>
        <v>5</v>
      </c>
      <c r="K116" s="227">
        <f>'Hazard &amp; Exposure'!AA115</f>
        <v>0</v>
      </c>
      <c r="L116" s="166">
        <f>'Hazard &amp; Exposure'!Z92</f>
        <v>10</v>
      </c>
      <c r="M116" s="168">
        <f>'Hazard &amp; Exposure'!AD92</f>
        <v>5</v>
      </c>
      <c r="N116" s="168">
        <f t="shared" si="21"/>
        <v>4.8</v>
      </c>
      <c r="O116" s="169">
        <f>Vulnerability!F92</f>
        <v>3.1</v>
      </c>
      <c r="P116" s="163">
        <f>Vulnerability!I92</f>
        <v>5.8</v>
      </c>
      <c r="Q116" s="170">
        <f>Vulnerability!P92</f>
        <v>3.6</v>
      </c>
      <c r="R116" s="168">
        <f>Vulnerability!Q92</f>
        <v>3.9</v>
      </c>
      <c r="S116" s="169">
        <f>Vulnerability!V92</f>
        <v>0</v>
      </c>
      <c r="T116" s="162">
        <f>Vulnerability!AD92</f>
        <v>5.7</v>
      </c>
      <c r="U116" s="162">
        <f>Vulnerability!AG92</f>
        <v>4.0999999999999996</v>
      </c>
      <c r="V116" s="162">
        <f>Vulnerability!AJ92</f>
        <v>2.5</v>
      </c>
      <c r="W116" s="162">
        <f>Vulnerability!AM92</f>
        <v>5.6</v>
      </c>
      <c r="X116" s="162" t="str">
        <f>Vulnerability!AP92</f>
        <v>x</v>
      </c>
      <c r="Y116" s="170">
        <f>Vulnerability!AQ92</f>
        <v>4.5999999999999996</v>
      </c>
      <c r="Z116" s="168">
        <f>Vulnerability!AR92</f>
        <v>2.6</v>
      </c>
      <c r="AA116" s="168">
        <f t="shared" si="22"/>
        <v>3.3</v>
      </c>
      <c r="AB116" s="171">
        <f>'Lack of Coping Capacity'!G92</f>
        <v>6.3</v>
      </c>
      <c r="AC116" s="172">
        <f>'Lack of Coping Capacity'!J92</f>
        <v>7.1</v>
      </c>
      <c r="AD116" s="168">
        <f>'Lack of Coping Capacity'!K92</f>
        <v>6.7</v>
      </c>
      <c r="AE116" s="171">
        <f>'Lack of Coping Capacity'!P92</f>
        <v>5.6</v>
      </c>
      <c r="AF116" s="164">
        <f>'Lack of Coping Capacity'!S92</f>
        <v>5.2</v>
      </c>
      <c r="AG116" s="172">
        <f>'Lack of Coping Capacity'!X92</f>
        <v>7.4</v>
      </c>
      <c r="AH116" s="168">
        <f>'Lack of Coping Capacity'!Y92</f>
        <v>6.1</v>
      </c>
      <c r="AI116" s="168">
        <f t="shared" si="23"/>
        <v>6.4</v>
      </c>
      <c r="AJ116" s="173">
        <f t="shared" si="24"/>
        <v>4.7</v>
      </c>
      <c r="AK116" s="8" t="str">
        <f t="shared" si="25"/>
        <v>LOW</v>
      </c>
      <c r="AL116" s="8" t="str">
        <f t="shared" si="18"/>
        <v>MEDIUM</v>
      </c>
      <c r="AM116" s="8" t="str">
        <f t="shared" si="19"/>
        <v>VERY LOW</v>
      </c>
      <c r="AN116" s="8" t="str">
        <f t="shared" si="20"/>
        <v>LOW</v>
      </c>
    </row>
    <row r="117" spans="1:40" ht="16.5" customHeight="1">
      <c r="A117" s="132" t="s">
        <v>242</v>
      </c>
      <c r="B117" s="108" t="s">
        <v>301</v>
      </c>
      <c r="C117" s="108" t="s">
        <v>244</v>
      </c>
      <c r="D117" s="90" t="s">
        <v>302</v>
      </c>
      <c r="E117" s="161" t="str">
        <f>'Hazard &amp; Exposure'!S93</f>
        <v>x</v>
      </c>
      <c r="F117" s="161">
        <f>'Hazard &amp; Exposure'!T93</f>
        <v>1</v>
      </c>
      <c r="G117" s="161">
        <f>'Hazard &amp; Exposure'!U93</f>
        <v>4.0999999999999996</v>
      </c>
      <c r="H117" s="166">
        <f>'Hazard &amp; Exposure'!V93</f>
        <v>3.4</v>
      </c>
      <c r="I117" s="168">
        <f>'Hazard &amp; Exposure'!W93</f>
        <v>2.9</v>
      </c>
      <c r="J117" s="167">
        <f>'Hazard &amp; Exposure'!AC93</f>
        <v>6</v>
      </c>
      <c r="K117" s="227">
        <f>'Hazard &amp; Exposure'!AA116</f>
        <v>0</v>
      </c>
      <c r="L117" s="166">
        <f>'Hazard &amp; Exposure'!Z93</f>
        <v>10</v>
      </c>
      <c r="M117" s="168">
        <f>'Hazard &amp; Exposure'!AD93</f>
        <v>5.3</v>
      </c>
      <c r="N117" s="168">
        <f t="shared" si="21"/>
        <v>4.2</v>
      </c>
      <c r="O117" s="169">
        <f>Vulnerability!F93</f>
        <v>3.1</v>
      </c>
      <c r="P117" s="163">
        <f>Vulnerability!I93</f>
        <v>5.8</v>
      </c>
      <c r="Q117" s="170">
        <f>Vulnerability!P93</f>
        <v>3.6</v>
      </c>
      <c r="R117" s="168">
        <f>Vulnerability!Q93</f>
        <v>3.9</v>
      </c>
      <c r="S117" s="169">
        <f>Vulnerability!V93</f>
        <v>0</v>
      </c>
      <c r="T117" s="162">
        <f>Vulnerability!AD93</f>
        <v>5.6</v>
      </c>
      <c r="U117" s="162">
        <f>Vulnerability!AG93</f>
        <v>3.3</v>
      </c>
      <c r="V117" s="162">
        <f>Vulnerability!AJ93</f>
        <v>2.4</v>
      </c>
      <c r="W117" s="162">
        <f>Vulnerability!AM93</f>
        <v>5.4</v>
      </c>
      <c r="X117" s="162" t="str">
        <f>Vulnerability!AP93</f>
        <v>x</v>
      </c>
      <c r="Y117" s="170">
        <f>Vulnerability!AQ93</f>
        <v>4.3</v>
      </c>
      <c r="Z117" s="168">
        <f>Vulnerability!AR93</f>
        <v>2.4</v>
      </c>
      <c r="AA117" s="168">
        <f t="shared" si="22"/>
        <v>3.2</v>
      </c>
      <c r="AB117" s="171">
        <f>'Lack of Coping Capacity'!G93</f>
        <v>6.3</v>
      </c>
      <c r="AC117" s="172">
        <f>'Lack of Coping Capacity'!J93</f>
        <v>7.1</v>
      </c>
      <c r="AD117" s="168">
        <f>'Lack of Coping Capacity'!K93</f>
        <v>6.7</v>
      </c>
      <c r="AE117" s="171">
        <f>'Lack of Coping Capacity'!P93</f>
        <v>5.6</v>
      </c>
      <c r="AF117" s="164">
        <f>'Lack of Coping Capacity'!S93</f>
        <v>5.2</v>
      </c>
      <c r="AG117" s="172">
        <f>'Lack of Coping Capacity'!X93</f>
        <v>7.2</v>
      </c>
      <c r="AH117" s="168">
        <f>'Lack of Coping Capacity'!Y93</f>
        <v>6</v>
      </c>
      <c r="AI117" s="168">
        <f t="shared" si="23"/>
        <v>6.4</v>
      </c>
      <c r="AJ117" s="173">
        <f t="shared" si="24"/>
        <v>4.4000000000000004</v>
      </c>
      <c r="AK117" s="8" t="str">
        <f t="shared" si="25"/>
        <v>LOW</v>
      </c>
      <c r="AL117" s="8" t="str">
        <f t="shared" si="18"/>
        <v>LOW</v>
      </c>
      <c r="AM117" s="8" t="str">
        <f t="shared" si="19"/>
        <v>VERY LOW</v>
      </c>
      <c r="AN117" s="8" t="str">
        <f t="shared" si="20"/>
        <v>LOW</v>
      </c>
    </row>
    <row r="118" spans="1:40" ht="16.5" customHeight="1">
      <c r="A118" s="132" t="s">
        <v>242</v>
      </c>
      <c r="B118" s="108" t="s">
        <v>303</v>
      </c>
      <c r="C118" s="108" t="s">
        <v>244</v>
      </c>
      <c r="D118" s="90" t="s">
        <v>304</v>
      </c>
      <c r="E118" s="161" t="str">
        <f>'Hazard &amp; Exposure'!S94</f>
        <v>x</v>
      </c>
      <c r="F118" s="161">
        <f>'Hazard &amp; Exposure'!T94</f>
        <v>1.9</v>
      </c>
      <c r="G118" s="161">
        <f>'Hazard &amp; Exposure'!U94</f>
        <v>1.6</v>
      </c>
      <c r="H118" s="166">
        <f>'Hazard &amp; Exposure'!V94</f>
        <v>3.2</v>
      </c>
      <c r="I118" s="168">
        <f>'Hazard &amp; Exposure'!W94</f>
        <v>2.2999999999999998</v>
      </c>
      <c r="J118" s="167">
        <f>'Hazard &amp; Exposure'!AC94</f>
        <v>5</v>
      </c>
      <c r="K118" s="227">
        <f>'Hazard &amp; Exposure'!AA117</f>
        <v>0</v>
      </c>
      <c r="L118" s="166">
        <f>'Hazard &amp; Exposure'!Z94</f>
        <v>10</v>
      </c>
      <c r="M118" s="168">
        <f>'Hazard &amp; Exposure'!AD94</f>
        <v>6.7</v>
      </c>
      <c r="N118" s="168">
        <f t="shared" si="21"/>
        <v>4.9000000000000004</v>
      </c>
      <c r="O118" s="169">
        <f>Vulnerability!F94</f>
        <v>3.3</v>
      </c>
      <c r="P118" s="163">
        <f>Vulnerability!I94</f>
        <v>5.8</v>
      </c>
      <c r="Q118" s="170">
        <f>Vulnerability!P94</f>
        <v>3.6</v>
      </c>
      <c r="R118" s="168">
        <f>Vulnerability!Q94</f>
        <v>4</v>
      </c>
      <c r="S118" s="169">
        <f>Vulnerability!V94</f>
        <v>0</v>
      </c>
      <c r="T118" s="162">
        <f>Vulnerability!AD94</f>
        <v>5.5</v>
      </c>
      <c r="U118" s="162">
        <f>Vulnerability!AG94</f>
        <v>3.1</v>
      </c>
      <c r="V118" s="162">
        <f>Vulnerability!AJ94</f>
        <v>2.2999999999999998</v>
      </c>
      <c r="W118" s="162">
        <f>Vulnerability!AM94</f>
        <v>3.1</v>
      </c>
      <c r="X118" s="162" t="str">
        <f>Vulnerability!AP94</f>
        <v>x</v>
      </c>
      <c r="Y118" s="170">
        <f>Vulnerability!AQ94</f>
        <v>3.6</v>
      </c>
      <c r="Z118" s="168">
        <f>Vulnerability!AR94</f>
        <v>2</v>
      </c>
      <c r="AA118" s="168">
        <f t="shared" si="22"/>
        <v>3.1</v>
      </c>
      <c r="AB118" s="171">
        <f>'Lack of Coping Capacity'!G94</f>
        <v>6.3</v>
      </c>
      <c r="AC118" s="172">
        <f>'Lack of Coping Capacity'!J94</f>
        <v>7.1</v>
      </c>
      <c r="AD118" s="168">
        <f>'Lack of Coping Capacity'!K94</f>
        <v>6.7</v>
      </c>
      <c r="AE118" s="171">
        <f>'Lack of Coping Capacity'!P94</f>
        <v>5.6</v>
      </c>
      <c r="AF118" s="164">
        <f>'Lack of Coping Capacity'!S94</f>
        <v>5.2</v>
      </c>
      <c r="AG118" s="172">
        <f>'Lack of Coping Capacity'!X94</f>
        <v>8.1999999999999993</v>
      </c>
      <c r="AH118" s="168">
        <f>'Lack of Coping Capacity'!Y94</f>
        <v>6.3</v>
      </c>
      <c r="AI118" s="168">
        <f t="shared" si="23"/>
        <v>6.5</v>
      </c>
      <c r="AJ118" s="173">
        <f t="shared" si="24"/>
        <v>4.5999999999999996</v>
      </c>
      <c r="AK118" s="8" t="str">
        <f t="shared" si="25"/>
        <v>LOW</v>
      </c>
      <c r="AL118" s="8" t="str">
        <f t="shared" si="18"/>
        <v>MEDIUM</v>
      </c>
      <c r="AM118" s="8" t="str">
        <f t="shared" si="19"/>
        <v>VERY LOW</v>
      </c>
      <c r="AN118" s="8" t="str">
        <f t="shared" si="20"/>
        <v>LOW</v>
      </c>
    </row>
    <row r="119" spans="1:40" ht="16.5" customHeight="1">
      <c r="A119" s="132" t="s">
        <v>242</v>
      </c>
      <c r="B119" s="108" t="s">
        <v>305</v>
      </c>
      <c r="C119" s="108" t="s">
        <v>244</v>
      </c>
      <c r="D119" s="90" t="s">
        <v>306</v>
      </c>
      <c r="E119" s="161">
        <f>'Hazard &amp; Exposure'!S95</f>
        <v>1.4</v>
      </c>
      <c r="F119" s="161">
        <f>'Hazard &amp; Exposure'!T95</f>
        <v>1.8</v>
      </c>
      <c r="G119" s="161">
        <f>'Hazard &amp; Exposure'!U95</f>
        <v>4.4000000000000004</v>
      </c>
      <c r="H119" s="166">
        <f>'Hazard &amp; Exposure'!V95</f>
        <v>3.7</v>
      </c>
      <c r="I119" s="168">
        <f>'Hazard &amp; Exposure'!W95</f>
        <v>2.9</v>
      </c>
      <c r="J119" s="167">
        <f>'Hazard &amp; Exposure'!AC95</f>
        <v>8</v>
      </c>
      <c r="K119" s="227">
        <f>'Hazard &amp; Exposure'!AA118</f>
        <v>0</v>
      </c>
      <c r="L119" s="166">
        <f>'Hazard &amp; Exposure'!Z95</f>
        <v>10</v>
      </c>
      <c r="M119" s="168">
        <f>'Hazard &amp; Exposure'!AD95</f>
        <v>8</v>
      </c>
      <c r="N119" s="168">
        <f t="shared" si="21"/>
        <v>6.1</v>
      </c>
      <c r="O119" s="169">
        <f>Vulnerability!F95</f>
        <v>4.8</v>
      </c>
      <c r="P119" s="163">
        <f>Vulnerability!I95</f>
        <v>5.8</v>
      </c>
      <c r="Q119" s="170">
        <f>Vulnerability!P95</f>
        <v>3.6</v>
      </c>
      <c r="R119" s="168">
        <f>Vulnerability!Q95</f>
        <v>4.8</v>
      </c>
      <c r="S119" s="169">
        <f>Vulnerability!V95</f>
        <v>5.8</v>
      </c>
      <c r="T119" s="162">
        <f>Vulnerability!AD95</f>
        <v>6.5</v>
      </c>
      <c r="U119" s="162">
        <f>Vulnerability!AG95</f>
        <v>4.9000000000000004</v>
      </c>
      <c r="V119" s="162">
        <f>Vulnerability!AJ95</f>
        <v>1.6</v>
      </c>
      <c r="W119" s="162">
        <f>Vulnerability!AM95</f>
        <v>5.4</v>
      </c>
      <c r="X119" s="162">
        <f>Vulnerability!AP95</f>
        <v>10</v>
      </c>
      <c r="Y119" s="170">
        <f>Vulnerability!AQ95</f>
        <v>6.7</v>
      </c>
      <c r="Z119" s="168">
        <f>Vulnerability!AR95</f>
        <v>6.3</v>
      </c>
      <c r="AA119" s="168">
        <f t="shared" si="22"/>
        <v>5.6</v>
      </c>
      <c r="AB119" s="171">
        <f>'Lack of Coping Capacity'!G95</f>
        <v>6.3</v>
      </c>
      <c r="AC119" s="172">
        <f>'Lack of Coping Capacity'!J95</f>
        <v>7.1</v>
      </c>
      <c r="AD119" s="168">
        <f>'Lack of Coping Capacity'!K95</f>
        <v>6.7</v>
      </c>
      <c r="AE119" s="171">
        <f>'Lack of Coping Capacity'!P95</f>
        <v>5.6</v>
      </c>
      <c r="AF119" s="164">
        <f>'Lack of Coping Capacity'!S95</f>
        <v>7.6</v>
      </c>
      <c r="AG119" s="172">
        <f>'Lack of Coping Capacity'!X95</f>
        <v>8.1</v>
      </c>
      <c r="AH119" s="168">
        <f>'Lack of Coping Capacity'!Y95</f>
        <v>7.1</v>
      </c>
      <c r="AI119" s="168">
        <f t="shared" si="23"/>
        <v>6.9</v>
      </c>
      <c r="AJ119" s="173">
        <f t="shared" si="24"/>
        <v>6.2</v>
      </c>
      <c r="AK119" s="8" t="str">
        <f t="shared" si="25"/>
        <v>HIGH</v>
      </c>
      <c r="AL119" s="8" t="str">
        <f t="shared" si="18"/>
        <v>HIGH</v>
      </c>
      <c r="AM119" s="8" t="str">
        <f t="shared" si="19"/>
        <v>MEDIUM</v>
      </c>
      <c r="AN119" s="8" t="str">
        <f t="shared" si="20"/>
        <v>MEDIUM</v>
      </c>
    </row>
    <row r="120" spans="1:40" ht="16.5" customHeight="1">
      <c r="A120" s="132" t="s">
        <v>242</v>
      </c>
      <c r="B120" s="108" t="s">
        <v>307</v>
      </c>
      <c r="C120" s="108" t="s">
        <v>244</v>
      </c>
      <c r="D120" s="90" t="s">
        <v>308</v>
      </c>
      <c r="E120" s="161">
        <f>'Hazard &amp; Exposure'!S96</f>
        <v>2.5</v>
      </c>
      <c r="F120" s="161">
        <f>'Hazard &amp; Exposure'!T96</f>
        <v>10</v>
      </c>
      <c r="G120" s="161">
        <f>'Hazard &amp; Exposure'!U96</f>
        <v>3.6</v>
      </c>
      <c r="H120" s="166">
        <f>'Hazard &amp; Exposure'!V96</f>
        <v>3.5</v>
      </c>
      <c r="I120" s="168">
        <f>'Hazard &amp; Exposure'!W96</f>
        <v>6.3</v>
      </c>
      <c r="J120" s="167">
        <f>'Hazard &amp; Exposure'!AC96</f>
        <v>8</v>
      </c>
      <c r="K120" s="227">
        <f>'Hazard &amp; Exposure'!AA119</f>
        <v>0</v>
      </c>
      <c r="L120" s="166">
        <f>'Hazard &amp; Exposure'!Z96</f>
        <v>10</v>
      </c>
      <c r="M120" s="168">
        <f>'Hazard &amp; Exposure'!AD96</f>
        <v>8</v>
      </c>
      <c r="N120" s="168">
        <f t="shared" si="21"/>
        <v>7.2</v>
      </c>
      <c r="O120" s="169">
        <f>Vulnerability!F96</f>
        <v>3.1</v>
      </c>
      <c r="P120" s="163">
        <f>Vulnerability!I96</f>
        <v>5.8</v>
      </c>
      <c r="Q120" s="170">
        <f>Vulnerability!P96</f>
        <v>3.6</v>
      </c>
      <c r="R120" s="168">
        <f>Vulnerability!Q96</f>
        <v>3.9</v>
      </c>
      <c r="S120" s="169">
        <f>Vulnerability!V96</f>
        <v>0</v>
      </c>
      <c r="T120" s="162">
        <f>Vulnerability!AD96</f>
        <v>6.2</v>
      </c>
      <c r="U120" s="162">
        <f>Vulnerability!AG96</f>
        <v>4.3</v>
      </c>
      <c r="V120" s="162">
        <f>Vulnerability!AJ96</f>
        <v>1.5</v>
      </c>
      <c r="W120" s="162">
        <f>Vulnerability!AM96</f>
        <v>5</v>
      </c>
      <c r="X120" s="162">
        <f>Vulnerability!AP96</f>
        <v>2.7</v>
      </c>
      <c r="Y120" s="170">
        <f>Vulnerability!AQ96</f>
        <v>4.0999999999999996</v>
      </c>
      <c r="Z120" s="168">
        <f>Vulnerability!AR96</f>
        <v>2.2999999999999998</v>
      </c>
      <c r="AA120" s="168">
        <f t="shared" si="22"/>
        <v>3.1</v>
      </c>
      <c r="AB120" s="171">
        <f>'Lack of Coping Capacity'!G96</f>
        <v>6.3</v>
      </c>
      <c r="AC120" s="172">
        <f>'Lack of Coping Capacity'!J96</f>
        <v>7.1</v>
      </c>
      <c r="AD120" s="168">
        <f>'Lack of Coping Capacity'!K96</f>
        <v>6.7</v>
      </c>
      <c r="AE120" s="171">
        <f>'Lack of Coping Capacity'!P96</f>
        <v>5.6</v>
      </c>
      <c r="AF120" s="164">
        <f>'Lack of Coping Capacity'!S96</f>
        <v>5.6</v>
      </c>
      <c r="AG120" s="172">
        <f>'Lack of Coping Capacity'!X96</f>
        <v>7.5</v>
      </c>
      <c r="AH120" s="168">
        <f>'Lack of Coping Capacity'!Y96</f>
        <v>6.2</v>
      </c>
      <c r="AI120" s="168">
        <f t="shared" si="23"/>
        <v>6.5</v>
      </c>
      <c r="AJ120" s="173">
        <f t="shared" si="24"/>
        <v>5.3</v>
      </c>
      <c r="AK120" s="8" t="str">
        <f t="shared" si="25"/>
        <v>MEDIUM</v>
      </c>
      <c r="AL120" s="8" t="str">
        <f t="shared" si="18"/>
        <v>HIGH</v>
      </c>
      <c r="AM120" s="8" t="str">
        <f t="shared" si="19"/>
        <v>VERY LOW</v>
      </c>
      <c r="AN120" s="8" t="str">
        <f t="shared" si="20"/>
        <v>LOW</v>
      </c>
    </row>
    <row r="121" spans="1:40" ht="16.5" customHeight="1">
      <c r="A121" s="132" t="s">
        <v>242</v>
      </c>
      <c r="B121" s="108" t="s">
        <v>309</v>
      </c>
      <c r="C121" s="108" t="s">
        <v>244</v>
      </c>
      <c r="D121" s="90" t="s">
        <v>310</v>
      </c>
      <c r="E121" s="161">
        <f>'Hazard &amp; Exposure'!S97</f>
        <v>2.4</v>
      </c>
      <c r="F121" s="161">
        <f>'Hazard &amp; Exposure'!T97</f>
        <v>7.4</v>
      </c>
      <c r="G121" s="161">
        <f>'Hazard &amp; Exposure'!U97</f>
        <v>2.2999999999999998</v>
      </c>
      <c r="H121" s="166">
        <f>'Hazard &amp; Exposure'!V97</f>
        <v>3.1</v>
      </c>
      <c r="I121" s="168">
        <f>'Hazard &amp; Exposure'!W97</f>
        <v>4.2</v>
      </c>
      <c r="J121" s="167">
        <f>'Hazard &amp; Exposure'!AC97</f>
        <v>8</v>
      </c>
      <c r="K121" s="227">
        <f>'Hazard &amp; Exposure'!AA120</f>
        <v>0</v>
      </c>
      <c r="L121" s="166">
        <f>'Hazard &amp; Exposure'!Z97</f>
        <v>7.6</v>
      </c>
      <c r="M121" s="168">
        <f>'Hazard &amp; Exposure'!AD97</f>
        <v>8</v>
      </c>
      <c r="N121" s="168">
        <f t="shared" si="21"/>
        <v>6.5</v>
      </c>
      <c r="O121" s="169">
        <f>Vulnerability!F97</f>
        <v>8.6</v>
      </c>
      <c r="P121" s="163">
        <f>Vulnerability!I97</f>
        <v>5.8</v>
      </c>
      <c r="Q121" s="170">
        <f>Vulnerability!P97</f>
        <v>3.6</v>
      </c>
      <c r="R121" s="168">
        <f>Vulnerability!Q97</f>
        <v>6.7</v>
      </c>
      <c r="S121" s="169">
        <f>Vulnerability!V97</f>
        <v>6.5</v>
      </c>
      <c r="T121" s="162">
        <f>Vulnerability!AD97</f>
        <v>6.1</v>
      </c>
      <c r="U121" s="162">
        <f>Vulnerability!AG97</f>
        <v>5.8</v>
      </c>
      <c r="V121" s="162">
        <f>Vulnerability!AJ97</f>
        <v>5.5</v>
      </c>
      <c r="W121" s="162">
        <f>Vulnerability!AM97</f>
        <v>4.3</v>
      </c>
      <c r="X121" s="162">
        <f>Vulnerability!AP97</f>
        <v>10</v>
      </c>
      <c r="Y121" s="170">
        <f>Vulnerability!AQ97</f>
        <v>7</v>
      </c>
      <c r="Z121" s="168">
        <f>Vulnerability!AR97</f>
        <v>6.8</v>
      </c>
      <c r="AA121" s="168">
        <f t="shared" si="22"/>
        <v>6.8</v>
      </c>
      <c r="AB121" s="171">
        <f>'Lack of Coping Capacity'!G97</f>
        <v>6.3</v>
      </c>
      <c r="AC121" s="172">
        <f>'Lack of Coping Capacity'!J97</f>
        <v>7.1</v>
      </c>
      <c r="AD121" s="168">
        <f>'Lack of Coping Capacity'!K97</f>
        <v>6.7</v>
      </c>
      <c r="AE121" s="171">
        <f>'Lack of Coping Capacity'!P97</f>
        <v>5.6</v>
      </c>
      <c r="AF121" s="164">
        <f>'Lack of Coping Capacity'!S97</f>
        <v>7.9</v>
      </c>
      <c r="AG121" s="172">
        <f>'Lack of Coping Capacity'!X97</f>
        <v>8.3000000000000007</v>
      </c>
      <c r="AH121" s="168">
        <f>'Lack of Coping Capacity'!Y97</f>
        <v>7.3</v>
      </c>
      <c r="AI121" s="168">
        <f t="shared" si="23"/>
        <v>7</v>
      </c>
      <c r="AJ121" s="173">
        <f t="shared" si="24"/>
        <v>6.8</v>
      </c>
      <c r="AK121" s="8" t="str">
        <f t="shared" si="25"/>
        <v>VERY HIGH</v>
      </c>
      <c r="AL121" s="8" t="str">
        <f t="shared" si="18"/>
        <v>HIGH</v>
      </c>
      <c r="AM121" s="8" t="str">
        <f t="shared" si="19"/>
        <v>VERY HIGH</v>
      </c>
      <c r="AN121" s="8" t="str">
        <f t="shared" si="20"/>
        <v>MEDIUM</v>
      </c>
    </row>
    <row r="122" spans="1:40" ht="16.5" customHeight="1">
      <c r="A122" s="132" t="s">
        <v>242</v>
      </c>
      <c r="B122" s="108" t="s">
        <v>311</v>
      </c>
      <c r="C122" s="108" t="s">
        <v>244</v>
      </c>
      <c r="D122" s="90" t="s">
        <v>312</v>
      </c>
      <c r="E122" s="161">
        <f>'Hazard &amp; Exposure'!S98</f>
        <v>0.8</v>
      </c>
      <c r="F122" s="161">
        <f>'Hazard &amp; Exposure'!T98</f>
        <v>5.8</v>
      </c>
      <c r="G122" s="161">
        <f>'Hazard &amp; Exposure'!U98</f>
        <v>4.2</v>
      </c>
      <c r="H122" s="166">
        <f>'Hazard &amp; Exposure'!V98</f>
        <v>3.8</v>
      </c>
      <c r="I122" s="168">
        <f>'Hazard &amp; Exposure'!W98</f>
        <v>3.9</v>
      </c>
      <c r="J122" s="167">
        <f>'Hazard &amp; Exposure'!AC98</f>
        <v>7</v>
      </c>
      <c r="K122" s="227">
        <f>'Hazard &amp; Exposure'!AA121</f>
        <v>5</v>
      </c>
      <c r="L122" s="166">
        <f>'Hazard &amp; Exposure'!Z98</f>
        <v>10</v>
      </c>
      <c r="M122" s="168">
        <f>'Hazard &amp; Exposure'!AD98</f>
        <v>7.3</v>
      </c>
      <c r="N122" s="168">
        <f t="shared" si="21"/>
        <v>5.9</v>
      </c>
      <c r="O122" s="169">
        <f>Vulnerability!F98</f>
        <v>5.8</v>
      </c>
      <c r="P122" s="163">
        <f>Vulnerability!I98</f>
        <v>5.8</v>
      </c>
      <c r="Q122" s="170">
        <f>Vulnerability!P98</f>
        <v>3.6</v>
      </c>
      <c r="R122" s="168">
        <f>Vulnerability!Q98</f>
        <v>5.3</v>
      </c>
      <c r="S122" s="169">
        <f>Vulnerability!V98</f>
        <v>7.1</v>
      </c>
      <c r="T122" s="162">
        <f>Vulnerability!AD98</f>
        <v>6.5</v>
      </c>
      <c r="U122" s="162">
        <f>Vulnerability!AG98</f>
        <v>5.3</v>
      </c>
      <c r="V122" s="162">
        <f>Vulnerability!AJ98</f>
        <v>1.6</v>
      </c>
      <c r="W122" s="162">
        <f>Vulnerability!AM98</f>
        <v>9.5</v>
      </c>
      <c r="X122" s="162">
        <f>Vulnerability!AP98</f>
        <v>8.3000000000000007</v>
      </c>
      <c r="Y122" s="170">
        <f>Vulnerability!AQ98</f>
        <v>7</v>
      </c>
      <c r="Z122" s="168">
        <f>Vulnerability!AR98</f>
        <v>7.1</v>
      </c>
      <c r="AA122" s="168">
        <f t="shared" si="22"/>
        <v>6.3</v>
      </c>
      <c r="AB122" s="171">
        <f>'Lack of Coping Capacity'!G98</f>
        <v>6.3</v>
      </c>
      <c r="AC122" s="172">
        <f>'Lack of Coping Capacity'!J98</f>
        <v>7.1</v>
      </c>
      <c r="AD122" s="168">
        <f>'Lack of Coping Capacity'!K98</f>
        <v>6.7</v>
      </c>
      <c r="AE122" s="171">
        <f>'Lack of Coping Capacity'!P98</f>
        <v>5.6</v>
      </c>
      <c r="AF122" s="164">
        <f>'Lack of Coping Capacity'!S98</f>
        <v>7.6</v>
      </c>
      <c r="AG122" s="172">
        <f>'Lack of Coping Capacity'!X98</f>
        <v>8.3000000000000007</v>
      </c>
      <c r="AH122" s="168">
        <f>'Lack of Coping Capacity'!Y98</f>
        <v>7.2</v>
      </c>
      <c r="AI122" s="168">
        <f t="shared" si="23"/>
        <v>7</v>
      </c>
      <c r="AJ122" s="173">
        <f t="shared" si="24"/>
        <v>6.4</v>
      </c>
      <c r="AK122" s="8" t="str">
        <f t="shared" si="25"/>
        <v>HIGH</v>
      </c>
      <c r="AL122" s="8" t="str">
        <f t="shared" si="18"/>
        <v>HIGH</v>
      </c>
      <c r="AM122" s="8" t="str">
        <f t="shared" si="19"/>
        <v>HIGH</v>
      </c>
      <c r="AN122" s="8" t="str">
        <f t="shared" si="20"/>
        <v>MEDIUM</v>
      </c>
    </row>
    <row r="123" spans="1:40" ht="16.5" customHeight="1">
      <c r="A123" s="132" t="s">
        <v>242</v>
      </c>
      <c r="B123" s="108" t="s">
        <v>313</v>
      </c>
      <c r="C123" s="108" t="s">
        <v>244</v>
      </c>
      <c r="D123" s="90" t="s">
        <v>314</v>
      </c>
      <c r="E123" s="161">
        <f>'Hazard &amp; Exposure'!S99</f>
        <v>4.3</v>
      </c>
      <c r="F123" s="161">
        <f>'Hazard &amp; Exposure'!T99</f>
        <v>7.8</v>
      </c>
      <c r="G123" s="161">
        <f>'Hazard &amp; Exposure'!U99</f>
        <v>3.5</v>
      </c>
      <c r="H123" s="166">
        <f>'Hazard &amp; Exposure'!V99</f>
        <v>3.6</v>
      </c>
      <c r="I123" s="168">
        <f>'Hazard &amp; Exposure'!W99</f>
        <v>5.0999999999999996</v>
      </c>
      <c r="J123" s="167">
        <f>'Hazard &amp; Exposure'!AC99</f>
        <v>8</v>
      </c>
      <c r="K123" s="227">
        <f>'Hazard &amp; Exposure'!AA122</f>
        <v>0</v>
      </c>
      <c r="L123" s="166">
        <f>'Hazard &amp; Exposure'!Z99</f>
        <v>10</v>
      </c>
      <c r="M123" s="168">
        <f>'Hazard &amp; Exposure'!AD99</f>
        <v>8</v>
      </c>
      <c r="N123" s="168">
        <f t="shared" si="21"/>
        <v>6.8</v>
      </c>
      <c r="O123" s="169">
        <f>Vulnerability!F99</f>
        <v>7.3</v>
      </c>
      <c r="P123" s="163">
        <f>Vulnerability!I99</f>
        <v>5.8</v>
      </c>
      <c r="Q123" s="170">
        <f>Vulnerability!P99</f>
        <v>3.6</v>
      </c>
      <c r="R123" s="168">
        <f>Vulnerability!Q99</f>
        <v>6</v>
      </c>
      <c r="S123" s="169">
        <f>Vulnerability!V99</f>
        <v>9.5</v>
      </c>
      <c r="T123" s="162">
        <f>Vulnerability!AD99</f>
        <v>6.5</v>
      </c>
      <c r="U123" s="162">
        <f>Vulnerability!AG99</f>
        <v>6.2</v>
      </c>
      <c r="V123" s="162">
        <f>Vulnerability!AJ99</f>
        <v>7</v>
      </c>
      <c r="W123" s="162">
        <f>Vulnerability!AM99</f>
        <v>7.1</v>
      </c>
      <c r="X123" s="162">
        <f>Vulnerability!AP99</f>
        <v>10</v>
      </c>
      <c r="Y123" s="170">
        <f>Vulnerability!AQ99</f>
        <v>7.8</v>
      </c>
      <c r="Z123" s="168">
        <f>Vulnerability!AR99</f>
        <v>8.8000000000000007</v>
      </c>
      <c r="AA123" s="168">
        <f t="shared" si="22"/>
        <v>7.7</v>
      </c>
      <c r="AB123" s="171">
        <f>'Lack of Coping Capacity'!G99</f>
        <v>6.3</v>
      </c>
      <c r="AC123" s="172">
        <f>'Lack of Coping Capacity'!J99</f>
        <v>7.1</v>
      </c>
      <c r="AD123" s="168">
        <f>'Lack of Coping Capacity'!K99</f>
        <v>6.7</v>
      </c>
      <c r="AE123" s="171">
        <f>'Lack of Coping Capacity'!P99</f>
        <v>5.6</v>
      </c>
      <c r="AF123" s="164">
        <f>'Lack of Coping Capacity'!S99</f>
        <v>7.6</v>
      </c>
      <c r="AG123" s="172">
        <f>'Lack of Coping Capacity'!X99</f>
        <v>8.3000000000000007</v>
      </c>
      <c r="AH123" s="168">
        <f>'Lack of Coping Capacity'!Y99</f>
        <v>7.2</v>
      </c>
      <c r="AI123" s="168">
        <f t="shared" si="23"/>
        <v>7</v>
      </c>
      <c r="AJ123" s="173">
        <f t="shared" si="24"/>
        <v>7.2</v>
      </c>
      <c r="AK123" s="8" t="str">
        <f t="shared" si="25"/>
        <v>VERY HIGH</v>
      </c>
      <c r="AL123" s="8" t="str">
        <f t="shared" si="18"/>
        <v>HIGH</v>
      </c>
      <c r="AM123" s="8" t="str">
        <f t="shared" si="19"/>
        <v>VERY HIGH</v>
      </c>
      <c r="AN123" s="8" t="str">
        <f t="shared" si="20"/>
        <v>MEDIUM</v>
      </c>
    </row>
    <row r="124" spans="1:40" ht="16.5" customHeight="1" thickBot="1">
      <c r="A124" s="133" t="s">
        <v>242</v>
      </c>
      <c r="B124" s="134" t="s">
        <v>315</v>
      </c>
      <c r="C124" s="134" t="s">
        <v>244</v>
      </c>
      <c r="D124" s="212" t="s">
        <v>316</v>
      </c>
      <c r="E124" s="161">
        <f>'Hazard &amp; Exposure'!S100</f>
        <v>3.4</v>
      </c>
      <c r="F124" s="161">
        <f>'Hazard &amp; Exposure'!T100</f>
        <v>6.1</v>
      </c>
      <c r="G124" s="161">
        <f>'Hazard &amp; Exposure'!U100</f>
        <v>5</v>
      </c>
      <c r="H124" s="166">
        <f>'Hazard &amp; Exposure'!V100</f>
        <v>2.9</v>
      </c>
      <c r="I124" s="168">
        <f>'Hazard &amp; Exposure'!W100</f>
        <v>4.5</v>
      </c>
      <c r="J124" s="167">
        <f>'Hazard &amp; Exposure'!AC100</f>
        <v>10</v>
      </c>
      <c r="K124" s="227">
        <f>'Hazard &amp; Exposure'!AA123</f>
        <v>0</v>
      </c>
      <c r="L124" s="166">
        <f>'Hazard &amp; Exposure'!Z100</f>
        <v>7.6</v>
      </c>
      <c r="M124" s="168">
        <f>'Hazard &amp; Exposure'!AD100</f>
        <v>10</v>
      </c>
      <c r="N124" s="168">
        <f t="shared" si="21"/>
        <v>8.4</v>
      </c>
      <c r="O124" s="169">
        <f>Vulnerability!F100</f>
        <v>8.1</v>
      </c>
      <c r="P124" s="163">
        <f>Vulnerability!I100</f>
        <v>5.8</v>
      </c>
      <c r="Q124" s="170">
        <f>Vulnerability!P100</f>
        <v>3.6</v>
      </c>
      <c r="R124" s="168">
        <f>Vulnerability!Q100</f>
        <v>6.4</v>
      </c>
      <c r="S124" s="169">
        <f>Vulnerability!V100</f>
        <v>7.4</v>
      </c>
      <c r="T124" s="162">
        <f>Vulnerability!AD100</f>
        <v>6.3</v>
      </c>
      <c r="U124" s="162">
        <f>Vulnerability!AG100</f>
        <v>5.7</v>
      </c>
      <c r="V124" s="162">
        <f>Vulnerability!AJ100</f>
        <v>4.0999999999999996</v>
      </c>
      <c r="W124" s="162">
        <f>Vulnerability!AM100</f>
        <v>4.8</v>
      </c>
      <c r="X124" s="162">
        <f>Vulnerability!AP100</f>
        <v>10</v>
      </c>
      <c r="Y124" s="170">
        <f>Vulnerability!AQ100</f>
        <v>6.9</v>
      </c>
      <c r="Z124" s="168">
        <f>Vulnerability!AR100</f>
        <v>7.2</v>
      </c>
      <c r="AA124" s="168">
        <f t="shared" si="22"/>
        <v>6.8</v>
      </c>
      <c r="AB124" s="171">
        <f>'Lack of Coping Capacity'!G100</f>
        <v>6.3</v>
      </c>
      <c r="AC124" s="172">
        <f>'Lack of Coping Capacity'!J100</f>
        <v>7.1</v>
      </c>
      <c r="AD124" s="168">
        <f>'Lack of Coping Capacity'!K100</f>
        <v>6.7</v>
      </c>
      <c r="AE124" s="171">
        <f>'Lack of Coping Capacity'!P100</f>
        <v>5.6</v>
      </c>
      <c r="AF124" s="164">
        <f>'Lack of Coping Capacity'!S100</f>
        <v>7.9</v>
      </c>
      <c r="AG124" s="172">
        <f>'Lack of Coping Capacity'!X100</f>
        <v>8.3000000000000007</v>
      </c>
      <c r="AH124" s="168">
        <f>'Lack of Coping Capacity'!Y100</f>
        <v>7.3</v>
      </c>
      <c r="AI124" s="168">
        <f t="shared" si="23"/>
        <v>7</v>
      </c>
      <c r="AJ124" s="173">
        <f t="shared" si="24"/>
        <v>7.4</v>
      </c>
      <c r="AK124" s="8" t="str">
        <f t="shared" si="25"/>
        <v>VERY HIGH</v>
      </c>
      <c r="AL124" s="8" t="str">
        <f t="shared" si="18"/>
        <v>VERY HIGH</v>
      </c>
      <c r="AM124" s="8" t="str">
        <f t="shared" si="19"/>
        <v>VERY HIGH</v>
      </c>
      <c r="AN124" s="8" t="str">
        <f t="shared" si="20"/>
        <v>MEDIUM</v>
      </c>
    </row>
    <row r="125" spans="1:40" ht="16.5" customHeight="1">
      <c r="A125" s="132" t="s">
        <v>317</v>
      </c>
      <c r="B125" s="210" t="s">
        <v>318</v>
      </c>
      <c r="C125" s="210" t="s">
        <v>319</v>
      </c>
      <c r="D125" s="90" t="s">
        <v>320</v>
      </c>
      <c r="E125" s="161">
        <f>'Hazard &amp; Exposure'!S101</f>
        <v>0.9</v>
      </c>
      <c r="F125" s="161">
        <f>'Hazard &amp; Exposure'!T101</f>
        <v>0</v>
      </c>
      <c r="G125" s="161">
        <f>'Hazard &amp; Exposure'!U101</f>
        <v>0.6</v>
      </c>
      <c r="H125" s="166">
        <f>'Hazard &amp; Exposure'!V101</f>
        <v>3.8</v>
      </c>
      <c r="I125" s="168">
        <f>'Hazard &amp; Exposure'!W101</f>
        <v>1.4</v>
      </c>
      <c r="J125" s="167">
        <f>'Hazard &amp; Exposure'!AC101</f>
        <v>4</v>
      </c>
      <c r="K125" s="227">
        <f>'Hazard &amp; Exposure'!AA124</f>
        <v>10</v>
      </c>
      <c r="L125" s="166">
        <f>'Hazard &amp; Exposure'!Z101</f>
        <v>0.2</v>
      </c>
      <c r="M125" s="168">
        <f>'Hazard &amp; Exposure'!AD101</f>
        <v>1.4</v>
      </c>
      <c r="N125" s="168">
        <f t="shared" si="21"/>
        <v>1.4</v>
      </c>
      <c r="O125" s="169">
        <f>Vulnerability!F101</f>
        <v>3.3</v>
      </c>
      <c r="P125" s="163">
        <f>Vulnerability!I101</f>
        <v>4.8</v>
      </c>
      <c r="Q125" s="170">
        <f>Vulnerability!P101</f>
        <v>5.6</v>
      </c>
      <c r="R125" s="168">
        <f>Vulnerability!Q101</f>
        <v>4.3</v>
      </c>
      <c r="S125" s="169">
        <f>Vulnerability!V101</f>
        <v>0</v>
      </c>
      <c r="T125" s="162">
        <f>Vulnerability!AD101</f>
        <v>2.2999999999999998</v>
      </c>
      <c r="U125" s="162">
        <f>Vulnerability!AG101</f>
        <v>1.6</v>
      </c>
      <c r="V125" s="162">
        <f>Vulnerability!AJ101</f>
        <v>1.3</v>
      </c>
      <c r="W125" s="162">
        <f>Vulnerability!AM101</f>
        <v>0.1</v>
      </c>
      <c r="X125" s="162">
        <f>Vulnerability!AP101</f>
        <v>0.9</v>
      </c>
      <c r="Y125" s="170">
        <f>Vulnerability!AQ101</f>
        <v>1.3</v>
      </c>
      <c r="Z125" s="168">
        <f>Vulnerability!AR101</f>
        <v>0.7</v>
      </c>
      <c r="AA125" s="168">
        <f t="shared" si="22"/>
        <v>2.7</v>
      </c>
      <c r="AB125" s="171">
        <f>'Lack of Coping Capacity'!G101</f>
        <v>6.8</v>
      </c>
      <c r="AC125" s="172">
        <f>'Lack of Coping Capacity'!J101</f>
        <v>5.3</v>
      </c>
      <c r="AD125" s="168">
        <f>'Lack of Coping Capacity'!K101</f>
        <v>6.1</v>
      </c>
      <c r="AE125" s="171">
        <f>'Lack of Coping Capacity'!P101</f>
        <v>3.9</v>
      </c>
      <c r="AF125" s="164">
        <f>'Lack of Coping Capacity'!S101</f>
        <v>1.9</v>
      </c>
      <c r="AG125" s="172">
        <f>'Lack of Coping Capacity'!X101</f>
        <v>5.4</v>
      </c>
      <c r="AH125" s="168">
        <f>'Lack of Coping Capacity'!Y101</f>
        <v>3.7</v>
      </c>
      <c r="AI125" s="168">
        <f t="shared" si="23"/>
        <v>5</v>
      </c>
      <c r="AJ125" s="173">
        <f t="shared" si="24"/>
        <v>2.7</v>
      </c>
      <c r="AK125" s="8" t="str">
        <f t="shared" si="25"/>
        <v>VERY LOW</v>
      </c>
      <c r="AL125" s="8" t="str">
        <f t="shared" si="18"/>
        <v>VERY LOW</v>
      </c>
      <c r="AM125" s="8" t="str">
        <f t="shared" si="19"/>
        <v>VERY LOW</v>
      </c>
      <c r="AN125" s="8" t="str">
        <f t="shared" si="20"/>
        <v>VERY LOW</v>
      </c>
    </row>
    <row r="126" spans="1:40" ht="15" customHeight="1">
      <c r="A126" s="132" t="s">
        <v>317</v>
      </c>
      <c r="B126" s="108" t="s">
        <v>321</v>
      </c>
      <c r="C126" s="108" t="s">
        <v>319</v>
      </c>
      <c r="D126" s="90" t="s">
        <v>322</v>
      </c>
      <c r="E126" s="161">
        <f>'Hazard &amp; Exposure'!S102</f>
        <v>2.6</v>
      </c>
      <c r="F126" s="161">
        <f>'Hazard &amp; Exposure'!T102</f>
        <v>3.9</v>
      </c>
      <c r="G126" s="161">
        <f>'Hazard &amp; Exposure'!U102</f>
        <v>1.7</v>
      </c>
      <c r="H126" s="166">
        <f>'Hazard &amp; Exposure'!V102</f>
        <v>4.2</v>
      </c>
      <c r="I126" s="168">
        <f>'Hazard &amp; Exposure'!W102</f>
        <v>3.2</v>
      </c>
      <c r="J126" s="167">
        <f>'Hazard &amp; Exposure'!AC102</f>
        <v>4</v>
      </c>
      <c r="K126" s="227">
        <f>'Hazard &amp; Exposure'!AA125</f>
        <v>0</v>
      </c>
      <c r="L126" s="166">
        <f>'Hazard &amp; Exposure'!Z102</f>
        <v>0.2</v>
      </c>
      <c r="M126" s="168">
        <f>'Hazard &amp; Exposure'!AD102</f>
        <v>1.4</v>
      </c>
      <c r="N126" s="168">
        <f t="shared" si="21"/>
        <v>2.2999999999999998</v>
      </c>
      <c r="O126" s="169">
        <f>Vulnerability!F102</f>
        <v>7.8</v>
      </c>
      <c r="P126" s="163">
        <f>Vulnerability!I102</f>
        <v>4.8</v>
      </c>
      <c r="Q126" s="170">
        <f>Vulnerability!P102</f>
        <v>5.6</v>
      </c>
      <c r="R126" s="168">
        <f>Vulnerability!Q102</f>
        <v>6.5</v>
      </c>
      <c r="S126" s="169">
        <f>Vulnerability!V102</f>
        <v>0</v>
      </c>
      <c r="T126" s="162">
        <f>Vulnerability!AD102</f>
        <v>2.5</v>
      </c>
      <c r="U126" s="162">
        <f>Vulnerability!AG102</f>
        <v>2.5</v>
      </c>
      <c r="V126" s="162">
        <f>Vulnerability!AJ102</f>
        <v>6.2</v>
      </c>
      <c r="W126" s="162">
        <f>Vulnerability!AM102</f>
        <v>0</v>
      </c>
      <c r="X126" s="162">
        <f>Vulnerability!AP102</f>
        <v>1.3</v>
      </c>
      <c r="Y126" s="170">
        <f>Vulnerability!AQ102</f>
        <v>2.8</v>
      </c>
      <c r="Z126" s="168">
        <f>Vulnerability!AR102</f>
        <v>1.5</v>
      </c>
      <c r="AA126" s="168">
        <f t="shared" si="22"/>
        <v>4.5</v>
      </c>
      <c r="AB126" s="171">
        <f>'Lack of Coping Capacity'!G102</f>
        <v>6.8</v>
      </c>
      <c r="AC126" s="172">
        <f>'Lack of Coping Capacity'!J102</f>
        <v>5.3</v>
      </c>
      <c r="AD126" s="168">
        <f>'Lack of Coping Capacity'!K102</f>
        <v>6.1</v>
      </c>
      <c r="AE126" s="171">
        <f>'Lack of Coping Capacity'!P102</f>
        <v>4.0999999999999996</v>
      </c>
      <c r="AF126" s="164">
        <f>'Lack of Coping Capacity'!S102</f>
        <v>2.7</v>
      </c>
      <c r="AG126" s="172">
        <f>'Lack of Coping Capacity'!X102</f>
        <v>6.1</v>
      </c>
      <c r="AH126" s="168">
        <f>'Lack of Coping Capacity'!Y102</f>
        <v>4.3</v>
      </c>
      <c r="AI126" s="168">
        <f t="shared" si="23"/>
        <v>5.3</v>
      </c>
      <c r="AJ126" s="173">
        <f t="shared" si="24"/>
        <v>3.8</v>
      </c>
      <c r="AK126" s="8" t="str">
        <f t="shared" si="25"/>
        <v>VERY LOW</v>
      </c>
      <c r="AL126" s="8" t="str">
        <f t="shared" si="18"/>
        <v>VERY LOW</v>
      </c>
      <c r="AM126" s="8" t="str">
        <f t="shared" si="19"/>
        <v>LOW</v>
      </c>
      <c r="AN126" s="8" t="str">
        <f t="shared" si="20"/>
        <v>VERY LOW</v>
      </c>
    </row>
    <row r="127" spans="1:40" ht="16.5" customHeight="1">
      <c r="A127" s="132" t="s">
        <v>317</v>
      </c>
      <c r="B127" s="108" t="s">
        <v>323</v>
      </c>
      <c r="C127" s="108" t="s">
        <v>319</v>
      </c>
      <c r="D127" s="90" t="s">
        <v>324</v>
      </c>
      <c r="E127" s="161">
        <f>'Hazard &amp; Exposure'!S103</f>
        <v>1.9</v>
      </c>
      <c r="F127" s="161">
        <f>'Hazard &amp; Exposure'!T103</f>
        <v>2.2999999999999998</v>
      </c>
      <c r="G127" s="161">
        <f>'Hazard &amp; Exposure'!U103</f>
        <v>2.6</v>
      </c>
      <c r="H127" s="166">
        <f>'Hazard &amp; Exposure'!V103</f>
        <v>5.2</v>
      </c>
      <c r="I127" s="168">
        <f>'Hazard &amp; Exposure'!W103</f>
        <v>3.1</v>
      </c>
      <c r="J127" s="167">
        <f>'Hazard &amp; Exposure'!AC103</f>
        <v>0</v>
      </c>
      <c r="K127" s="227">
        <f>'Hazard &amp; Exposure'!AA126</f>
        <v>5</v>
      </c>
      <c r="L127" s="166">
        <f>'Hazard &amp; Exposure'!Z103</f>
        <v>0.2</v>
      </c>
      <c r="M127" s="168">
        <f>'Hazard &amp; Exposure'!AD103</f>
        <v>0.1</v>
      </c>
      <c r="N127" s="168">
        <f t="shared" si="21"/>
        <v>1.7</v>
      </c>
      <c r="O127" s="169">
        <f>Vulnerability!F103</f>
        <v>6.1</v>
      </c>
      <c r="P127" s="163">
        <f>Vulnerability!I103</f>
        <v>4.8</v>
      </c>
      <c r="Q127" s="170">
        <f>Vulnerability!P103</f>
        <v>5.6</v>
      </c>
      <c r="R127" s="168">
        <f>Vulnerability!Q103</f>
        <v>5.7</v>
      </c>
      <c r="S127" s="169">
        <f>Vulnerability!V103</f>
        <v>0</v>
      </c>
      <c r="T127" s="162">
        <f>Vulnerability!AD103</f>
        <v>2.7</v>
      </c>
      <c r="U127" s="162">
        <f>Vulnerability!AG103</f>
        <v>2</v>
      </c>
      <c r="V127" s="162">
        <f>Vulnerability!AJ103</f>
        <v>4</v>
      </c>
      <c r="W127" s="162">
        <f>Vulnerability!AM103</f>
        <v>0</v>
      </c>
      <c r="X127" s="162">
        <f>Vulnerability!AP103</f>
        <v>1</v>
      </c>
      <c r="Y127" s="170">
        <f>Vulnerability!AQ103</f>
        <v>2</v>
      </c>
      <c r="Z127" s="168">
        <f>Vulnerability!AR103</f>
        <v>1</v>
      </c>
      <c r="AA127" s="168">
        <f t="shared" si="22"/>
        <v>3.7</v>
      </c>
      <c r="AB127" s="171">
        <f>'Lack of Coping Capacity'!G103</f>
        <v>6.8</v>
      </c>
      <c r="AC127" s="172">
        <f>'Lack of Coping Capacity'!J103</f>
        <v>5.3</v>
      </c>
      <c r="AD127" s="168">
        <f>'Lack of Coping Capacity'!K103</f>
        <v>6.1</v>
      </c>
      <c r="AE127" s="171">
        <f>'Lack of Coping Capacity'!P103</f>
        <v>4.4000000000000004</v>
      </c>
      <c r="AF127" s="164">
        <f>'Lack of Coping Capacity'!S103</f>
        <v>6.5</v>
      </c>
      <c r="AG127" s="172">
        <f>'Lack of Coping Capacity'!X103</f>
        <v>5.8</v>
      </c>
      <c r="AH127" s="168">
        <f>'Lack of Coping Capacity'!Y103</f>
        <v>5.6</v>
      </c>
      <c r="AI127" s="168">
        <f t="shared" si="23"/>
        <v>5.9</v>
      </c>
      <c r="AJ127" s="173">
        <f t="shared" si="24"/>
        <v>3.3</v>
      </c>
      <c r="AK127" s="8" t="str">
        <f t="shared" si="25"/>
        <v>VERY LOW</v>
      </c>
      <c r="AL127" s="8" t="str">
        <f t="shared" si="18"/>
        <v>VERY LOW</v>
      </c>
      <c r="AM127" s="8" t="str">
        <f t="shared" si="19"/>
        <v>VERY LOW</v>
      </c>
      <c r="AN127" s="8" t="str">
        <f t="shared" si="20"/>
        <v>VERY LOW</v>
      </c>
    </row>
    <row r="128" spans="1:40" ht="16.5" customHeight="1">
      <c r="A128" s="132" t="s">
        <v>317</v>
      </c>
      <c r="B128" s="108" t="s">
        <v>325</v>
      </c>
      <c r="C128" s="108" t="s">
        <v>319</v>
      </c>
      <c r="D128" s="90" t="s">
        <v>326</v>
      </c>
      <c r="E128" s="161">
        <f>'Hazard &amp; Exposure'!S104</f>
        <v>1.9</v>
      </c>
      <c r="F128" s="161">
        <f>'Hazard &amp; Exposure'!T104</f>
        <v>3.1</v>
      </c>
      <c r="G128" s="161">
        <f>'Hazard &amp; Exposure'!U104</f>
        <v>3.4</v>
      </c>
      <c r="H128" s="166">
        <f>'Hazard &amp; Exposure'!V104</f>
        <v>4</v>
      </c>
      <c r="I128" s="168">
        <f>'Hazard &amp; Exposure'!W104</f>
        <v>3.1</v>
      </c>
      <c r="J128" s="167">
        <f>'Hazard &amp; Exposure'!AC104</f>
        <v>0</v>
      </c>
      <c r="K128" s="227">
        <f>'Hazard &amp; Exposure'!AA127</f>
        <v>5</v>
      </c>
      <c r="L128" s="166">
        <f>'Hazard &amp; Exposure'!Z104</f>
        <v>0.2</v>
      </c>
      <c r="M128" s="168">
        <f>'Hazard &amp; Exposure'!AD104</f>
        <v>0.1</v>
      </c>
      <c r="N128" s="168">
        <f t="shared" si="21"/>
        <v>1.7</v>
      </c>
      <c r="O128" s="169">
        <f>Vulnerability!F104</f>
        <v>9.1</v>
      </c>
      <c r="P128" s="163">
        <f>Vulnerability!I104</f>
        <v>4.8</v>
      </c>
      <c r="Q128" s="170">
        <f>Vulnerability!P104</f>
        <v>5.6</v>
      </c>
      <c r="R128" s="168">
        <f>Vulnerability!Q104</f>
        <v>7.2</v>
      </c>
      <c r="S128" s="169">
        <f>Vulnerability!V104</f>
        <v>0</v>
      </c>
      <c r="T128" s="162">
        <f>Vulnerability!AD104</f>
        <v>2.8</v>
      </c>
      <c r="U128" s="162">
        <f>Vulnerability!AG104</f>
        <v>2.1</v>
      </c>
      <c r="V128" s="162">
        <f>Vulnerability!AJ104</f>
        <v>4.0999999999999996</v>
      </c>
      <c r="W128" s="162">
        <f>Vulnerability!AM104</f>
        <v>0</v>
      </c>
      <c r="X128" s="162">
        <f>Vulnerability!AP104</f>
        <v>1.6</v>
      </c>
      <c r="Y128" s="170">
        <f>Vulnerability!AQ104</f>
        <v>2.2000000000000002</v>
      </c>
      <c r="Z128" s="168">
        <f>Vulnerability!AR104</f>
        <v>1.2</v>
      </c>
      <c r="AA128" s="168">
        <f t="shared" si="22"/>
        <v>4.9000000000000004</v>
      </c>
      <c r="AB128" s="171">
        <f>'Lack of Coping Capacity'!G104</f>
        <v>6.8</v>
      </c>
      <c r="AC128" s="172">
        <f>'Lack of Coping Capacity'!J104</f>
        <v>5.3</v>
      </c>
      <c r="AD128" s="168">
        <f>'Lack of Coping Capacity'!K104</f>
        <v>6.1</v>
      </c>
      <c r="AE128" s="171">
        <f>'Lack of Coping Capacity'!P104</f>
        <v>4.0999999999999996</v>
      </c>
      <c r="AF128" s="164">
        <f>'Lack of Coping Capacity'!S104</f>
        <v>5.2</v>
      </c>
      <c r="AG128" s="172">
        <f>'Lack of Coping Capacity'!X104</f>
        <v>5.9</v>
      </c>
      <c r="AH128" s="168">
        <f>'Lack of Coping Capacity'!Y104</f>
        <v>5.0999999999999996</v>
      </c>
      <c r="AI128" s="168">
        <f t="shared" si="23"/>
        <v>5.6</v>
      </c>
      <c r="AJ128" s="173">
        <f t="shared" si="24"/>
        <v>3.6</v>
      </c>
      <c r="AK128" s="8" t="str">
        <f t="shared" si="25"/>
        <v>VERY LOW</v>
      </c>
      <c r="AL128" s="8" t="str">
        <f t="shared" si="18"/>
        <v>VERY LOW</v>
      </c>
      <c r="AM128" s="8" t="str">
        <f t="shared" si="19"/>
        <v>LOW</v>
      </c>
      <c r="AN128" s="8" t="str">
        <f t="shared" si="20"/>
        <v>VERY LOW</v>
      </c>
    </row>
    <row r="129" spans="1:40" ht="16.5" customHeight="1">
      <c r="A129" s="132" t="s">
        <v>317</v>
      </c>
      <c r="B129" s="108" t="s">
        <v>327</v>
      </c>
      <c r="C129" s="108" t="s">
        <v>319</v>
      </c>
      <c r="D129" s="90" t="s">
        <v>328</v>
      </c>
      <c r="E129" s="161">
        <f>'Hazard &amp; Exposure'!S105</f>
        <v>1.4</v>
      </c>
      <c r="F129" s="161">
        <f>'Hazard &amp; Exposure'!T105</f>
        <v>2.9</v>
      </c>
      <c r="G129" s="161">
        <f>'Hazard &amp; Exposure'!U105</f>
        <v>2.9</v>
      </c>
      <c r="H129" s="166">
        <f>'Hazard &amp; Exposure'!V105</f>
        <v>4.2</v>
      </c>
      <c r="I129" s="168">
        <f>'Hazard &amp; Exposure'!W105</f>
        <v>2.9</v>
      </c>
      <c r="J129" s="167">
        <f>'Hazard &amp; Exposure'!AC105</f>
        <v>0</v>
      </c>
      <c r="K129" s="227">
        <f>'Hazard &amp; Exposure'!AA128</f>
        <v>0</v>
      </c>
      <c r="L129" s="166">
        <f>'Hazard &amp; Exposure'!Z105</f>
        <v>0.2</v>
      </c>
      <c r="M129" s="168">
        <f>'Hazard &amp; Exposure'!AD105</f>
        <v>0.1</v>
      </c>
      <c r="N129" s="168">
        <f t="shared" si="21"/>
        <v>1.6</v>
      </c>
      <c r="O129" s="169">
        <f>Vulnerability!F105</f>
        <v>6.7</v>
      </c>
      <c r="P129" s="163">
        <f>Vulnerability!I105</f>
        <v>4.8</v>
      </c>
      <c r="Q129" s="170">
        <f>Vulnerability!P105</f>
        <v>5.6</v>
      </c>
      <c r="R129" s="168">
        <f>Vulnerability!Q105</f>
        <v>6</v>
      </c>
      <c r="S129" s="169">
        <f>Vulnerability!V105</f>
        <v>0</v>
      </c>
      <c r="T129" s="162">
        <f>Vulnerability!AD105</f>
        <v>2.6</v>
      </c>
      <c r="U129" s="162">
        <f>Vulnerability!AG105</f>
        <v>2.2999999999999998</v>
      </c>
      <c r="V129" s="162">
        <f>Vulnerability!AJ105</f>
        <v>3.8</v>
      </c>
      <c r="W129" s="162">
        <f>Vulnerability!AM105</f>
        <v>0</v>
      </c>
      <c r="X129" s="162">
        <f>Vulnerability!AP105</f>
        <v>1.2</v>
      </c>
      <c r="Y129" s="170">
        <f>Vulnerability!AQ105</f>
        <v>2.1</v>
      </c>
      <c r="Z129" s="168">
        <f>Vulnerability!AR105</f>
        <v>1.1000000000000001</v>
      </c>
      <c r="AA129" s="168">
        <f t="shared" si="22"/>
        <v>4</v>
      </c>
      <c r="AB129" s="171">
        <f>'Lack of Coping Capacity'!G105</f>
        <v>6.8</v>
      </c>
      <c r="AC129" s="172">
        <f>'Lack of Coping Capacity'!J105</f>
        <v>5.3</v>
      </c>
      <c r="AD129" s="168">
        <f>'Lack of Coping Capacity'!K105</f>
        <v>6.1</v>
      </c>
      <c r="AE129" s="171">
        <f>'Lack of Coping Capacity'!P105</f>
        <v>4.3</v>
      </c>
      <c r="AF129" s="164">
        <f>'Lack of Coping Capacity'!S105</f>
        <v>3.6</v>
      </c>
      <c r="AG129" s="172">
        <f>'Lack of Coping Capacity'!X105</f>
        <v>5.9</v>
      </c>
      <c r="AH129" s="168">
        <f>'Lack of Coping Capacity'!Y105</f>
        <v>4.5999999999999996</v>
      </c>
      <c r="AI129" s="168">
        <f t="shared" si="23"/>
        <v>5.4</v>
      </c>
      <c r="AJ129" s="173">
        <f t="shared" si="24"/>
        <v>3.3</v>
      </c>
      <c r="AK129" s="8" t="str">
        <f t="shared" si="25"/>
        <v>VERY LOW</v>
      </c>
      <c r="AL129" s="8" t="str">
        <f t="shared" si="18"/>
        <v>VERY LOW</v>
      </c>
      <c r="AM129" s="8" t="str">
        <f t="shared" si="19"/>
        <v>LOW</v>
      </c>
      <c r="AN129" s="8" t="str">
        <f t="shared" si="20"/>
        <v>VERY LOW</v>
      </c>
    </row>
    <row r="130" spans="1:40" ht="16.5" customHeight="1">
      <c r="A130" s="132" t="s">
        <v>317</v>
      </c>
      <c r="B130" s="108" t="s">
        <v>329</v>
      </c>
      <c r="C130" s="108" t="s">
        <v>319</v>
      </c>
      <c r="D130" s="90" t="s">
        <v>330</v>
      </c>
      <c r="E130" s="161">
        <f>'Hazard &amp; Exposure'!S106</f>
        <v>2.9</v>
      </c>
      <c r="F130" s="161">
        <f>'Hazard &amp; Exposure'!T106</f>
        <v>3.2</v>
      </c>
      <c r="G130" s="161">
        <f>'Hazard &amp; Exposure'!U106</f>
        <v>0.7</v>
      </c>
      <c r="H130" s="166">
        <f>'Hazard &amp; Exposure'!V106</f>
        <v>5.0999999999999996</v>
      </c>
      <c r="I130" s="168">
        <f>'Hazard &amp; Exposure'!W106</f>
        <v>3.1</v>
      </c>
      <c r="J130" s="167">
        <f>'Hazard &amp; Exposure'!AC106</f>
        <v>4</v>
      </c>
      <c r="K130" s="227">
        <f>'Hazard &amp; Exposure'!AA129</f>
        <v>0</v>
      </c>
      <c r="L130" s="166">
        <f>'Hazard &amp; Exposure'!Z106</f>
        <v>0.2</v>
      </c>
      <c r="M130" s="168">
        <f>'Hazard &amp; Exposure'!AD106</f>
        <v>1.4</v>
      </c>
      <c r="N130" s="168">
        <f t="shared" si="21"/>
        <v>2.2999999999999998</v>
      </c>
      <c r="O130" s="169">
        <f>Vulnerability!F106</f>
        <v>6.5</v>
      </c>
      <c r="P130" s="163">
        <f>Vulnerability!I106</f>
        <v>4.8</v>
      </c>
      <c r="Q130" s="170">
        <f>Vulnerability!P106</f>
        <v>5.6</v>
      </c>
      <c r="R130" s="168">
        <f>Vulnerability!Q106</f>
        <v>5.9</v>
      </c>
      <c r="S130" s="169">
        <f>Vulnerability!V106</f>
        <v>0</v>
      </c>
      <c r="T130" s="162">
        <f>Vulnerability!AD106</f>
        <v>3.1</v>
      </c>
      <c r="U130" s="162">
        <f>Vulnerability!AG106</f>
        <v>3</v>
      </c>
      <c r="V130" s="162">
        <f>Vulnerability!AJ106</f>
        <v>2.9</v>
      </c>
      <c r="W130" s="162">
        <f>Vulnerability!AM106</f>
        <v>0</v>
      </c>
      <c r="X130" s="162">
        <f>Vulnerability!AP106</f>
        <v>7.5</v>
      </c>
      <c r="Y130" s="170">
        <f>Vulnerability!AQ106</f>
        <v>3.8</v>
      </c>
      <c r="Z130" s="168">
        <f>Vulnerability!AR106</f>
        <v>2.1</v>
      </c>
      <c r="AA130" s="168">
        <f t="shared" si="22"/>
        <v>4.3</v>
      </c>
      <c r="AB130" s="171">
        <f>'Lack of Coping Capacity'!G106</f>
        <v>6.8</v>
      </c>
      <c r="AC130" s="172">
        <f>'Lack of Coping Capacity'!J106</f>
        <v>5.3</v>
      </c>
      <c r="AD130" s="168">
        <f>'Lack of Coping Capacity'!K106</f>
        <v>6.1</v>
      </c>
      <c r="AE130" s="171">
        <f>'Lack of Coping Capacity'!P106</f>
        <v>4.9000000000000004</v>
      </c>
      <c r="AF130" s="164">
        <f>'Lack of Coping Capacity'!S106</f>
        <v>7.2</v>
      </c>
      <c r="AG130" s="172">
        <f>'Lack of Coping Capacity'!X106</f>
        <v>7.8</v>
      </c>
      <c r="AH130" s="168">
        <f>'Lack of Coping Capacity'!Y106</f>
        <v>6.6</v>
      </c>
      <c r="AI130" s="168">
        <f t="shared" si="23"/>
        <v>6.4</v>
      </c>
      <c r="AJ130" s="173">
        <f t="shared" si="24"/>
        <v>4</v>
      </c>
      <c r="AK130" s="8" t="str">
        <f t="shared" si="25"/>
        <v>LOW</v>
      </c>
      <c r="AL130" s="8" t="str">
        <f t="shared" si="18"/>
        <v>VERY LOW</v>
      </c>
      <c r="AM130" s="8" t="str">
        <f t="shared" si="19"/>
        <v>LOW</v>
      </c>
      <c r="AN130" s="8" t="str">
        <f t="shared" si="20"/>
        <v>LOW</v>
      </c>
    </row>
    <row r="131" spans="1:40" ht="16.5" customHeight="1">
      <c r="A131" s="132" t="s">
        <v>317</v>
      </c>
      <c r="B131" s="108" t="s">
        <v>331</v>
      </c>
      <c r="C131" s="108" t="s">
        <v>319</v>
      </c>
      <c r="D131" s="90" t="s">
        <v>332</v>
      </c>
      <c r="E131" s="161">
        <f>'Hazard &amp; Exposure'!S107</f>
        <v>1.9</v>
      </c>
      <c r="F131" s="161">
        <f>'Hazard &amp; Exposure'!T107</f>
        <v>0.9</v>
      </c>
      <c r="G131" s="161">
        <f>'Hazard &amp; Exposure'!U107</f>
        <v>5.5</v>
      </c>
      <c r="H131" s="166">
        <f>'Hazard &amp; Exposure'!V107</f>
        <v>4.4000000000000004</v>
      </c>
      <c r="I131" s="168">
        <f>'Hazard &amp; Exposure'!W107</f>
        <v>3.4</v>
      </c>
      <c r="J131" s="167">
        <f>'Hazard &amp; Exposure'!AC107</f>
        <v>4</v>
      </c>
      <c r="K131" s="227">
        <f>'Hazard &amp; Exposure'!AA130</f>
        <v>5</v>
      </c>
      <c r="L131" s="166">
        <f>'Hazard &amp; Exposure'!Z107</f>
        <v>0.2</v>
      </c>
      <c r="M131" s="168">
        <f>'Hazard &amp; Exposure'!AD107</f>
        <v>1.4</v>
      </c>
      <c r="N131" s="168">
        <f t="shared" si="21"/>
        <v>2.5</v>
      </c>
      <c r="O131" s="169">
        <f>Vulnerability!F107</f>
        <v>7.8</v>
      </c>
      <c r="P131" s="163">
        <f>Vulnerability!I107</f>
        <v>4.8</v>
      </c>
      <c r="Q131" s="170">
        <f>Vulnerability!P107</f>
        <v>5.6</v>
      </c>
      <c r="R131" s="168">
        <f>Vulnerability!Q107</f>
        <v>6.5</v>
      </c>
      <c r="S131" s="169">
        <f>Vulnerability!V107</f>
        <v>0</v>
      </c>
      <c r="T131" s="162">
        <f>Vulnerability!AD107</f>
        <v>3</v>
      </c>
      <c r="U131" s="162">
        <f>Vulnerability!AG107</f>
        <v>3.3</v>
      </c>
      <c r="V131" s="162">
        <f>Vulnerability!AJ107</f>
        <v>4.5</v>
      </c>
      <c r="W131" s="162">
        <f>Vulnerability!AM107</f>
        <v>0</v>
      </c>
      <c r="X131" s="162">
        <f>Vulnerability!AP107</f>
        <v>1.6</v>
      </c>
      <c r="Y131" s="170">
        <f>Vulnerability!AQ107</f>
        <v>2.6</v>
      </c>
      <c r="Z131" s="168">
        <f>Vulnerability!AR107</f>
        <v>1.4</v>
      </c>
      <c r="AA131" s="168">
        <f t="shared" si="22"/>
        <v>4.4000000000000004</v>
      </c>
      <c r="AB131" s="171">
        <f>'Lack of Coping Capacity'!G107</f>
        <v>6.8</v>
      </c>
      <c r="AC131" s="172">
        <f>'Lack of Coping Capacity'!J107</f>
        <v>5.3</v>
      </c>
      <c r="AD131" s="168">
        <f>'Lack of Coping Capacity'!K107</f>
        <v>6.1</v>
      </c>
      <c r="AE131" s="171">
        <f>'Lack of Coping Capacity'!P107</f>
        <v>4.8</v>
      </c>
      <c r="AF131" s="164">
        <f>'Lack of Coping Capacity'!S107</f>
        <v>7.9</v>
      </c>
      <c r="AG131" s="172">
        <f>'Lack of Coping Capacity'!X107</f>
        <v>6.1</v>
      </c>
      <c r="AH131" s="168">
        <f>'Lack of Coping Capacity'!Y107</f>
        <v>6.3</v>
      </c>
      <c r="AI131" s="168">
        <f t="shared" si="23"/>
        <v>6.2</v>
      </c>
      <c r="AJ131" s="173">
        <f t="shared" si="24"/>
        <v>4.0999999999999996</v>
      </c>
      <c r="AK131" s="8" t="str">
        <f t="shared" si="25"/>
        <v>LOW</v>
      </c>
      <c r="AL131" s="8" t="str">
        <f t="shared" si="18"/>
        <v>VERY LOW</v>
      </c>
      <c r="AM131" s="8" t="str">
        <f t="shared" si="19"/>
        <v>LOW</v>
      </c>
      <c r="AN131" s="8" t="str">
        <f t="shared" si="20"/>
        <v>LOW</v>
      </c>
    </row>
    <row r="132" spans="1:40" ht="16.5" customHeight="1">
      <c r="A132" s="132" t="s">
        <v>317</v>
      </c>
      <c r="B132" s="108" t="s">
        <v>333</v>
      </c>
      <c r="C132" s="108" t="s">
        <v>319</v>
      </c>
      <c r="D132" s="90" t="s">
        <v>334</v>
      </c>
      <c r="E132" s="161">
        <f>'Hazard &amp; Exposure'!S108</f>
        <v>2.8</v>
      </c>
      <c r="F132" s="161">
        <f>'Hazard &amp; Exposure'!T108</f>
        <v>3.1</v>
      </c>
      <c r="G132" s="161">
        <f>'Hazard &amp; Exposure'!U108</f>
        <v>4.7</v>
      </c>
      <c r="H132" s="166">
        <f>'Hazard &amp; Exposure'!V108</f>
        <v>4</v>
      </c>
      <c r="I132" s="168">
        <f>'Hazard &amp; Exposure'!W108</f>
        <v>3.7</v>
      </c>
      <c r="J132" s="167">
        <f>'Hazard &amp; Exposure'!AC108</f>
        <v>0</v>
      </c>
      <c r="K132" s="227">
        <f>'Hazard &amp; Exposure'!AA131</f>
        <v>0</v>
      </c>
      <c r="L132" s="166">
        <f>'Hazard &amp; Exposure'!Z108</f>
        <v>0.2</v>
      </c>
      <c r="M132" s="168">
        <f>'Hazard &amp; Exposure'!AD108</f>
        <v>0.1</v>
      </c>
      <c r="N132" s="168">
        <f t="shared" ref="N132:N163" si="26">ROUND((10-GEOMEAN(((10-I132)/10*9+1),((10-M132)/10*9+1)))/9*10,1)</f>
        <v>2.1</v>
      </c>
      <c r="O132" s="169">
        <f>Vulnerability!F108</f>
        <v>6.7</v>
      </c>
      <c r="P132" s="163">
        <f>Vulnerability!I108</f>
        <v>4.8</v>
      </c>
      <c r="Q132" s="170">
        <f>Vulnerability!P108</f>
        <v>5.6</v>
      </c>
      <c r="R132" s="168">
        <f>Vulnerability!Q108</f>
        <v>6</v>
      </c>
      <c r="S132" s="169">
        <f>Vulnerability!V108</f>
        <v>0</v>
      </c>
      <c r="T132" s="162">
        <f>Vulnerability!AD108</f>
        <v>2.8</v>
      </c>
      <c r="U132" s="162">
        <f>Vulnerability!AG108</f>
        <v>2.7</v>
      </c>
      <c r="V132" s="162">
        <f>Vulnerability!AJ108</f>
        <v>5.4</v>
      </c>
      <c r="W132" s="162">
        <f>Vulnerability!AM108</f>
        <v>0</v>
      </c>
      <c r="X132" s="162">
        <f>Vulnerability!AP108</f>
        <v>1.6</v>
      </c>
      <c r="Y132" s="170">
        <f>Vulnerability!AQ108</f>
        <v>2.7</v>
      </c>
      <c r="Z132" s="168">
        <f>Vulnerability!AR108</f>
        <v>1.4</v>
      </c>
      <c r="AA132" s="168">
        <f t="shared" ref="AA132:AA163" si="27">ROUND((10-GEOMEAN(((10-R132)/10*9+1),((10-Z132)/10*9+1)))/9*10,1)</f>
        <v>4.0999999999999996</v>
      </c>
      <c r="AB132" s="171">
        <f>'Lack of Coping Capacity'!G108</f>
        <v>6.8</v>
      </c>
      <c r="AC132" s="172">
        <f>'Lack of Coping Capacity'!J108</f>
        <v>5.3</v>
      </c>
      <c r="AD132" s="168">
        <f>'Lack of Coping Capacity'!K108</f>
        <v>6.1</v>
      </c>
      <c r="AE132" s="171">
        <f>'Lack of Coping Capacity'!P108</f>
        <v>4</v>
      </c>
      <c r="AF132" s="164">
        <f>'Lack of Coping Capacity'!S108</f>
        <v>3.5</v>
      </c>
      <c r="AG132" s="172">
        <f>'Lack of Coping Capacity'!X108</f>
        <v>6.4</v>
      </c>
      <c r="AH132" s="168">
        <f>'Lack of Coping Capacity'!Y108</f>
        <v>4.5999999999999996</v>
      </c>
      <c r="AI132" s="168">
        <f t="shared" ref="AI132:AI163" si="28">ROUND((10-GEOMEAN(((10-AD132)/10*9+1),((10-AH132)/10*9+1)))/9*10,1)</f>
        <v>5.4</v>
      </c>
      <c r="AJ132" s="173">
        <f t="shared" ref="AJ132:AJ163" si="29">ROUND(N132^(1/3)*AA132^(1/3)*AI132^(1/3),1)</f>
        <v>3.6</v>
      </c>
      <c r="AK132" s="8" t="str">
        <f t="shared" ref="AK132:AK163" si="30">IF(AJ132&gt;=6.8,"VERY HIGH",IF(AJ132&gt;=5.8,"HIGH",IF(AJ132&gt;=4.9,"MEDIUM",IF(AJ132&gt;=3.9,"LOW","VERY LOW"))))</f>
        <v>VERY LOW</v>
      </c>
      <c r="AL132" s="8" t="str">
        <f t="shared" si="18"/>
        <v>VERY LOW</v>
      </c>
      <c r="AM132" s="8" t="str">
        <f t="shared" si="19"/>
        <v>LOW</v>
      </c>
      <c r="AN132" s="8" t="str">
        <f t="shared" si="20"/>
        <v>VERY LOW</v>
      </c>
    </row>
    <row r="133" spans="1:40" ht="16.5" customHeight="1">
      <c r="A133" s="132" t="s">
        <v>317</v>
      </c>
      <c r="B133" s="108" t="s">
        <v>335</v>
      </c>
      <c r="C133" s="108" t="s">
        <v>319</v>
      </c>
      <c r="D133" s="90" t="s">
        <v>336</v>
      </c>
      <c r="E133" s="161">
        <f>'Hazard &amp; Exposure'!S109</f>
        <v>4</v>
      </c>
      <c r="F133" s="161">
        <f>'Hazard &amp; Exposure'!T109</f>
        <v>9.3000000000000007</v>
      </c>
      <c r="G133" s="161">
        <f>'Hazard &amp; Exposure'!U109</f>
        <v>6.2</v>
      </c>
      <c r="H133" s="166">
        <f>'Hazard &amp; Exposure'!V109</f>
        <v>4.9000000000000004</v>
      </c>
      <c r="I133" s="168">
        <f>'Hazard &amp; Exposure'!W109</f>
        <v>6.7</v>
      </c>
      <c r="J133" s="167">
        <f>'Hazard &amp; Exposure'!AC109</f>
        <v>0</v>
      </c>
      <c r="K133" s="227">
        <f>'Hazard &amp; Exposure'!AA132</f>
        <v>0</v>
      </c>
      <c r="L133" s="166">
        <f>'Hazard &amp; Exposure'!Z109</f>
        <v>0.2</v>
      </c>
      <c r="M133" s="168">
        <f>'Hazard &amp; Exposure'!AD109</f>
        <v>0.1</v>
      </c>
      <c r="N133" s="168">
        <f t="shared" si="26"/>
        <v>4.0999999999999996</v>
      </c>
      <c r="O133" s="169">
        <f>Vulnerability!F109</f>
        <v>6.8</v>
      </c>
      <c r="P133" s="163">
        <f>Vulnerability!I109</f>
        <v>4.8</v>
      </c>
      <c r="Q133" s="170">
        <f>Vulnerability!P109</f>
        <v>5.6</v>
      </c>
      <c r="R133" s="168">
        <f>Vulnerability!Q109</f>
        <v>6</v>
      </c>
      <c r="S133" s="169">
        <f>Vulnerability!V109</f>
        <v>4.9000000000000004</v>
      </c>
      <c r="T133" s="162">
        <f>Vulnerability!AD109</f>
        <v>2.8</v>
      </c>
      <c r="U133" s="162">
        <f>Vulnerability!AG109</f>
        <v>3</v>
      </c>
      <c r="V133" s="162">
        <f>Vulnerability!AJ109</f>
        <v>7.4</v>
      </c>
      <c r="W133" s="162">
        <f>Vulnerability!AM109</f>
        <v>0.4</v>
      </c>
      <c r="X133" s="162">
        <f>Vulnerability!AP109</f>
        <v>1.9</v>
      </c>
      <c r="Y133" s="170">
        <f>Vulnerability!AQ109</f>
        <v>3.6</v>
      </c>
      <c r="Z133" s="168">
        <f>Vulnerability!AR109</f>
        <v>4.3</v>
      </c>
      <c r="AA133" s="168">
        <f t="shared" si="27"/>
        <v>5.2</v>
      </c>
      <c r="AB133" s="171">
        <f>'Lack of Coping Capacity'!G109</f>
        <v>6.8</v>
      </c>
      <c r="AC133" s="172">
        <f>'Lack of Coping Capacity'!J109</f>
        <v>5.3</v>
      </c>
      <c r="AD133" s="168">
        <f>'Lack of Coping Capacity'!K109</f>
        <v>6.1</v>
      </c>
      <c r="AE133" s="171">
        <f>'Lack of Coping Capacity'!P109</f>
        <v>4.8</v>
      </c>
      <c r="AF133" s="164">
        <f>'Lack of Coping Capacity'!S109</f>
        <v>4.7</v>
      </c>
      <c r="AG133" s="172">
        <f>'Lack of Coping Capacity'!X109</f>
        <v>6.5</v>
      </c>
      <c r="AH133" s="168">
        <f>'Lack of Coping Capacity'!Y109</f>
        <v>5.3</v>
      </c>
      <c r="AI133" s="168">
        <f t="shared" si="28"/>
        <v>5.7</v>
      </c>
      <c r="AJ133" s="173">
        <f t="shared" si="29"/>
        <v>5</v>
      </c>
      <c r="AK133" s="8" t="str">
        <f t="shared" si="30"/>
        <v>MEDIUM</v>
      </c>
      <c r="AL133" s="8" t="str">
        <f t="shared" ref="AL133:AL138" si="31">IF(N133&gt;=7.3,"VERY HIGH",IF(N133&gt;=5.9,"HIGH",IF(N133&gt;=4.6,"MEDIUM",IF(N133&gt;=3,"LOW","VERY LOW"))))</f>
        <v>LOW</v>
      </c>
      <c r="AM133" s="8" t="str">
        <f t="shared" ref="AM133:AM138" si="32">IF(AA133&gt;=6.7,"VERY HIGH",IF(AA133&gt;=5.9,"HIGH",IF(AA133&gt;=5.1,"MEDIUM",IF(AA133&gt;=4,"LOW","VERY LOW"))))</f>
        <v>MEDIUM</v>
      </c>
      <c r="AN133" s="8" t="str">
        <f t="shared" ref="AN133:AN138" si="33">IF(AI133&gt;=8.1,"VERY HIGH",IF(AI133&gt;=7.4,"HIGH",IF(AI133&gt;=6.8,"MEDIUM",IF(AI133&gt;=6.1,"LOW","VERY LOW"))))</f>
        <v>VERY LOW</v>
      </c>
    </row>
    <row r="134" spans="1:40" ht="16.5" customHeight="1">
      <c r="A134" s="132" t="s">
        <v>317</v>
      </c>
      <c r="B134" s="108" t="s">
        <v>337</v>
      </c>
      <c r="C134" s="108" t="s">
        <v>319</v>
      </c>
      <c r="D134" s="90" t="s">
        <v>338</v>
      </c>
      <c r="E134" s="161">
        <f>'Hazard &amp; Exposure'!S110</f>
        <v>1.4</v>
      </c>
      <c r="F134" s="161">
        <f>'Hazard &amp; Exposure'!T110</f>
        <v>9.6999999999999993</v>
      </c>
      <c r="G134" s="161">
        <f>'Hazard &amp; Exposure'!U110</f>
        <v>2.2000000000000002</v>
      </c>
      <c r="H134" s="166">
        <f>'Hazard &amp; Exposure'!V110</f>
        <v>4.3</v>
      </c>
      <c r="I134" s="168">
        <f>'Hazard &amp; Exposure'!W110</f>
        <v>5.7</v>
      </c>
      <c r="J134" s="167">
        <f>'Hazard &amp; Exposure'!AC110</f>
        <v>0</v>
      </c>
      <c r="K134" s="227">
        <f>'Hazard &amp; Exposure'!AA133</f>
        <v>0</v>
      </c>
      <c r="L134" s="166">
        <f>'Hazard &amp; Exposure'!Z110</f>
        <v>0.2</v>
      </c>
      <c r="M134" s="168">
        <f>'Hazard &amp; Exposure'!AD110</f>
        <v>0.1</v>
      </c>
      <c r="N134" s="168">
        <f t="shared" si="26"/>
        <v>3.4</v>
      </c>
      <c r="O134" s="169">
        <f>Vulnerability!F110</f>
        <v>6.3</v>
      </c>
      <c r="P134" s="163">
        <f>Vulnerability!I110</f>
        <v>4.8</v>
      </c>
      <c r="Q134" s="170">
        <f>Vulnerability!P110</f>
        <v>5.6</v>
      </c>
      <c r="R134" s="168">
        <f>Vulnerability!Q110</f>
        <v>5.8</v>
      </c>
      <c r="S134" s="169">
        <f>Vulnerability!V110</f>
        <v>0</v>
      </c>
      <c r="T134" s="162">
        <f>Vulnerability!AD110</f>
        <v>2.7</v>
      </c>
      <c r="U134" s="162">
        <f>Vulnerability!AG110</f>
        <v>2.4</v>
      </c>
      <c r="V134" s="162">
        <f>Vulnerability!AJ110</f>
        <v>3.7</v>
      </c>
      <c r="W134" s="162">
        <f>Vulnerability!AM110</f>
        <v>0</v>
      </c>
      <c r="X134" s="162">
        <f>Vulnerability!AP110</f>
        <v>2.2000000000000002</v>
      </c>
      <c r="Y134" s="170">
        <f>Vulnerability!AQ110</f>
        <v>2.2999999999999998</v>
      </c>
      <c r="Z134" s="168">
        <f>Vulnerability!AR110</f>
        <v>1.2</v>
      </c>
      <c r="AA134" s="168">
        <f t="shared" si="27"/>
        <v>3.9</v>
      </c>
      <c r="AB134" s="171">
        <f>'Lack of Coping Capacity'!G110</f>
        <v>6.8</v>
      </c>
      <c r="AC134" s="172">
        <f>'Lack of Coping Capacity'!J110</f>
        <v>5.3</v>
      </c>
      <c r="AD134" s="168">
        <f>'Lack of Coping Capacity'!K110</f>
        <v>6.1</v>
      </c>
      <c r="AE134" s="171">
        <f>'Lack of Coping Capacity'!P110</f>
        <v>4.2</v>
      </c>
      <c r="AF134" s="164">
        <f>'Lack of Coping Capacity'!S110</f>
        <v>4.9000000000000004</v>
      </c>
      <c r="AG134" s="172">
        <f>'Lack of Coping Capacity'!X110</f>
        <v>5.5</v>
      </c>
      <c r="AH134" s="168">
        <f>'Lack of Coping Capacity'!Y110</f>
        <v>4.9000000000000004</v>
      </c>
      <c r="AI134" s="168">
        <f t="shared" si="28"/>
        <v>5.5</v>
      </c>
      <c r="AJ134" s="173">
        <f t="shared" si="29"/>
        <v>4.2</v>
      </c>
      <c r="AK134" s="8" t="str">
        <f t="shared" si="30"/>
        <v>LOW</v>
      </c>
      <c r="AL134" s="8" t="str">
        <f t="shared" si="31"/>
        <v>LOW</v>
      </c>
      <c r="AM134" s="8" t="str">
        <f t="shared" si="32"/>
        <v>VERY LOW</v>
      </c>
      <c r="AN134" s="8" t="str">
        <f t="shared" si="33"/>
        <v>VERY LOW</v>
      </c>
    </row>
    <row r="135" spans="1:40" ht="16.5" customHeight="1">
      <c r="A135" s="132" t="s">
        <v>317</v>
      </c>
      <c r="B135" s="108" t="s">
        <v>339</v>
      </c>
      <c r="C135" s="108" t="s">
        <v>319</v>
      </c>
      <c r="D135" s="90" t="s">
        <v>340</v>
      </c>
      <c r="E135" s="161">
        <f>'Hazard &amp; Exposure'!S111</f>
        <v>1.8</v>
      </c>
      <c r="F135" s="161">
        <f>'Hazard &amp; Exposure'!T111</f>
        <v>2.2999999999999998</v>
      </c>
      <c r="G135" s="161">
        <f>'Hazard &amp; Exposure'!U111</f>
        <v>5.0999999999999996</v>
      </c>
      <c r="H135" s="166">
        <f>'Hazard &amp; Exposure'!V111</f>
        <v>4.0999999999999996</v>
      </c>
      <c r="I135" s="168">
        <f>'Hazard &amp; Exposure'!W111</f>
        <v>3.4</v>
      </c>
      <c r="J135" s="167">
        <f>'Hazard &amp; Exposure'!AC111</f>
        <v>0</v>
      </c>
      <c r="K135" s="227">
        <f>'Hazard &amp; Exposure'!AA134</f>
        <v>0</v>
      </c>
      <c r="L135" s="166">
        <f>'Hazard &amp; Exposure'!Z111</f>
        <v>0.2</v>
      </c>
      <c r="M135" s="168">
        <f>'Hazard &amp; Exposure'!AD111</f>
        <v>0.1</v>
      </c>
      <c r="N135" s="168">
        <f t="shared" si="26"/>
        <v>1.9</v>
      </c>
      <c r="O135" s="169">
        <f>Vulnerability!F111</f>
        <v>6.6</v>
      </c>
      <c r="P135" s="163">
        <f>Vulnerability!I111</f>
        <v>4.8</v>
      </c>
      <c r="Q135" s="170">
        <f>Vulnerability!P111</f>
        <v>5.6</v>
      </c>
      <c r="R135" s="168">
        <f>Vulnerability!Q111</f>
        <v>5.9</v>
      </c>
      <c r="S135" s="169">
        <f>Vulnerability!V111</f>
        <v>0</v>
      </c>
      <c r="T135" s="162">
        <f>Vulnerability!AD111</f>
        <v>3</v>
      </c>
      <c r="U135" s="162">
        <f>Vulnerability!AG111</f>
        <v>2.6</v>
      </c>
      <c r="V135" s="162">
        <f>Vulnerability!AJ111</f>
        <v>4.5999999999999996</v>
      </c>
      <c r="W135" s="162">
        <f>Vulnerability!AM111</f>
        <v>0</v>
      </c>
      <c r="X135" s="162">
        <f>Vulnerability!AP111</f>
        <v>1.9</v>
      </c>
      <c r="Y135" s="170">
        <f>Vulnerability!AQ111</f>
        <v>2.5</v>
      </c>
      <c r="Z135" s="168">
        <f>Vulnerability!AR111</f>
        <v>1.3</v>
      </c>
      <c r="AA135" s="168">
        <f t="shared" si="27"/>
        <v>4</v>
      </c>
      <c r="AB135" s="171">
        <f>'Lack of Coping Capacity'!G111</f>
        <v>6.8</v>
      </c>
      <c r="AC135" s="172">
        <f>'Lack of Coping Capacity'!J111</f>
        <v>5.3</v>
      </c>
      <c r="AD135" s="168">
        <f>'Lack of Coping Capacity'!K111</f>
        <v>6.1</v>
      </c>
      <c r="AE135" s="171">
        <f>'Lack of Coping Capacity'!P111</f>
        <v>4.8</v>
      </c>
      <c r="AF135" s="164">
        <f>'Lack of Coping Capacity'!S111</f>
        <v>7.5</v>
      </c>
      <c r="AG135" s="172">
        <f>'Lack of Coping Capacity'!X111</f>
        <v>5.8</v>
      </c>
      <c r="AH135" s="168">
        <f>'Lack of Coping Capacity'!Y111</f>
        <v>6</v>
      </c>
      <c r="AI135" s="168">
        <f t="shared" si="28"/>
        <v>6.1</v>
      </c>
      <c r="AJ135" s="173">
        <f t="shared" si="29"/>
        <v>3.6</v>
      </c>
      <c r="AK135" s="8" t="str">
        <f t="shared" si="30"/>
        <v>VERY LOW</v>
      </c>
      <c r="AL135" s="8" t="str">
        <f t="shared" si="31"/>
        <v>VERY LOW</v>
      </c>
      <c r="AM135" s="8" t="str">
        <f t="shared" si="32"/>
        <v>LOW</v>
      </c>
      <c r="AN135" s="8" t="str">
        <f t="shared" si="33"/>
        <v>LOW</v>
      </c>
    </row>
    <row r="136" spans="1:40" ht="16.5" customHeight="1">
      <c r="A136" s="132" t="s">
        <v>317</v>
      </c>
      <c r="B136" s="108" t="s">
        <v>341</v>
      </c>
      <c r="C136" s="108" t="s">
        <v>319</v>
      </c>
      <c r="D136" s="90" t="s">
        <v>342</v>
      </c>
      <c r="E136" s="161">
        <f>'Hazard &amp; Exposure'!S112</f>
        <v>3.1</v>
      </c>
      <c r="F136" s="161">
        <f>'Hazard &amp; Exposure'!T112</f>
        <v>6.6</v>
      </c>
      <c r="G136" s="161">
        <f>'Hazard &amp; Exposure'!U112</f>
        <v>2.7</v>
      </c>
      <c r="H136" s="166">
        <f>'Hazard &amp; Exposure'!V112</f>
        <v>4.4000000000000004</v>
      </c>
      <c r="I136" s="168">
        <f>'Hazard &amp; Exposure'!W112</f>
        <v>4.4000000000000004</v>
      </c>
      <c r="J136" s="167">
        <f>'Hazard &amp; Exposure'!AC112</f>
        <v>0</v>
      </c>
      <c r="K136" s="227">
        <f>'Hazard &amp; Exposure'!AA135</f>
        <v>0</v>
      </c>
      <c r="L136" s="166">
        <f>'Hazard &amp; Exposure'!Z112</f>
        <v>0.2</v>
      </c>
      <c r="M136" s="168">
        <f>'Hazard &amp; Exposure'!AD112</f>
        <v>0.1</v>
      </c>
      <c r="N136" s="168">
        <f t="shared" si="26"/>
        <v>2.5</v>
      </c>
      <c r="O136" s="169">
        <f>Vulnerability!F112</f>
        <v>7.2</v>
      </c>
      <c r="P136" s="163">
        <f>Vulnerability!I112</f>
        <v>4.8</v>
      </c>
      <c r="Q136" s="170">
        <f>Vulnerability!P112</f>
        <v>5.6</v>
      </c>
      <c r="R136" s="168">
        <f>Vulnerability!Q112</f>
        <v>6.2</v>
      </c>
      <c r="S136" s="169">
        <f>Vulnerability!V112</f>
        <v>0</v>
      </c>
      <c r="T136" s="162">
        <f>Vulnerability!AD112</f>
        <v>2.8</v>
      </c>
      <c r="U136" s="162">
        <f>Vulnerability!AG112</f>
        <v>3</v>
      </c>
      <c r="V136" s="162">
        <f>Vulnerability!AJ112</f>
        <v>4.5</v>
      </c>
      <c r="W136" s="162">
        <f>Vulnerability!AM112</f>
        <v>0</v>
      </c>
      <c r="X136" s="162">
        <f>Vulnerability!AP112</f>
        <v>2.7</v>
      </c>
      <c r="Y136" s="170">
        <f>Vulnerability!AQ112</f>
        <v>2.7</v>
      </c>
      <c r="Z136" s="168">
        <f>Vulnerability!AR112</f>
        <v>1.4</v>
      </c>
      <c r="AA136" s="168">
        <f t="shared" si="27"/>
        <v>4.2</v>
      </c>
      <c r="AB136" s="171">
        <f>'Lack of Coping Capacity'!G112</f>
        <v>6.8</v>
      </c>
      <c r="AC136" s="172">
        <f>'Lack of Coping Capacity'!J112</f>
        <v>5.3</v>
      </c>
      <c r="AD136" s="168">
        <f>'Lack of Coping Capacity'!K112</f>
        <v>6.1</v>
      </c>
      <c r="AE136" s="171">
        <f>'Lack of Coping Capacity'!P112</f>
        <v>4.5</v>
      </c>
      <c r="AF136" s="164">
        <f>'Lack of Coping Capacity'!S112</f>
        <v>6</v>
      </c>
      <c r="AG136" s="172">
        <f>'Lack of Coping Capacity'!X112</f>
        <v>7.4</v>
      </c>
      <c r="AH136" s="168">
        <f>'Lack of Coping Capacity'!Y112</f>
        <v>6</v>
      </c>
      <c r="AI136" s="168">
        <f t="shared" si="28"/>
        <v>6.1</v>
      </c>
      <c r="AJ136" s="173">
        <f t="shared" si="29"/>
        <v>4</v>
      </c>
      <c r="AK136" s="8" t="str">
        <f t="shared" si="30"/>
        <v>LOW</v>
      </c>
      <c r="AL136" s="8" t="str">
        <f t="shared" si="31"/>
        <v>VERY LOW</v>
      </c>
      <c r="AM136" s="8" t="str">
        <f t="shared" si="32"/>
        <v>LOW</v>
      </c>
      <c r="AN136" s="8" t="str">
        <f t="shared" si="33"/>
        <v>LOW</v>
      </c>
    </row>
    <row r="137" spans="1:40" ht="16.5" customHeight="1">
      <c r="A137" s="132" t="s">
        <v>317</v>
      </c>
      <c r="B137" s="209" t="s">
        <v>343</v>
      </c>
      <c r="C137" s="209" t="s">
        <v>319</v>
      </c>
      <c r="D137" s="90" t="s">
        <v>344</v>
      </c>
      <c r="E137" s="161">
        <f>'Hazard &amp; Exposure'!S113</f>
        <v>1.4</v>
      </c>
      <c r="F137" s="161">
        <f>'Hazard &amp; Exposure'!T113</f>
        <v>1.3</v>
      </c>
      <c r="G137" s="161">
        <f>'Hazard &amp; Exposure'!U113</f>
        <v>3.1</v>
      </c>
      <c r="H137" s="166">
        <f>'Hazard &amp; Exposure'!V113</f>
        <v>3.4</v>
      </c>
      <c r="I137" s="168">
        <f>'Hazard &amp; Exposure'!W113</f>
        <v>2.4</v>
      </c>
      <c r="J137" s="167">
        <f>'Hazard &amp; Exposure'!AC113</f>
        <v>4</v>
      </c>
      <c r="K137" s="227">
        <f>'Hazard &amp; Exposure'!AA136</f>
        <v>5</v>
      </c>
      <c r="L137" s="166">
        <f>'Hazard &amp; Exposure'!Z113</f>
        <v>0.2</v>
      </c>
      <c r="M137" s="168">
        <f>'Hazard &amp; Exposure'!AD113</f>
        <v>1.4</v>
      </c>
      <c r="N137" s="168">
        <f t="shared" si="26"/>
        <v>1.9</v>
      </c>
      <c r="O137" s="169">
        <f>Vulnerability!F113</f>
        <v>4.8</v>
      </c>
      <c r="P137" s="163">
        <f>Vulnerability!I113</f>
        <v>4.8</v>
      </c>
      <c r="Q137" s="170">
        <f>Vulnerability!P113</f>
        <v>5.6</v>
      </c>
      <c r="R137" s="168">
        <f>Vulnerability!Q113</f>
        <v>5</v>
      </c>
      <c r="S137" s="169">
        <f>Vulnerability!V113</f>
        <v>0</v>
      </c>
      <c r="T137" s="162">
        <f>Vulnerability!AD113</f>
        <v>2.5</v>
      </c>
      <c r="U137" s="162">
        <f>Vulnerability!AG113</f>
        <v>1.7</v>
      </c>
      <c r="V137" s="162">
        <f>Vulnerability!AJ113</f>
        <v>3.8</v>
      </c>
      <c r="W137" s="162">
        <f>Vulnerability!AM113</f>
        <v>0.1</v>
      </c>
      <c r="X137" s="162">
        <f>Vulnerability!AP113</f>
        <v>1.1000000000000001</v>
      </c>
      <c r="Y137" s="170">
        <f>Vulnerability!AQ113</f>
        <v>1.9</v>
      </c>
      <c r="Z137" s="168">
        <f>Vulnerability!AR113</f>
        <v>1</v>
      </c>
      <c r="AA137" s="168">
        <f t="shared" si="27"/>
        <v>3.3</v>
      </c>
      <c r="AB137" s="171">
        <f>'Lack of Coping Capacity'!G113</f>
        <v>6.8</v>
      </c>
      <c r="AC137" s="172">
        <f>'Lack of Coping Capacity'!J113</f>
        <v>5.3</v>
      </c>
      <c r="AD137" s="168">
        <f>'Lack of Coping Capacity'!K113</f>
        <v>6.1</v>
      </c>
      <c r="AE137" s="171">
        <f>'Lack of Coping Capacity'!P113</f>
        <v>4.3</v>
      </c>
      <c r="AF137" s="164">
        <f>'Lack of Coping Capacity'!S113</f>
        <v>2.9</v>
      </c>
      <c r="AG137" s="172">
        <f>'Lack of Coping Capacity'!X113</f>
        <v>5.7</v>
      </c>
      <c r="AH137" s="168">
        <f>'Lack of Coping Capacity'!Y113</f>
        <v>4.3</v>
      </c>
      <c r="AI137" s="168">
        <f t="shared" si="28"/>
        <v>5.3</v>
      </c>
      <c r="AJ137" s="173">
        <f t="shared" si="29"/>
        <v>3.2</v>
      </c>
      <c r="AK137" s="8" t="str">
        <f t="shared" si="30"/>
        <v>VERY LOW</v>
      </c>
      <c r="AL137" s="8" t="str">
        <f t="shared" si="31"/>
        <v>VERY LOW</v>
      </c>
      <c r="AM137" s="8" t="str">
        <f t="shared" si="32"/>
        <v>VERY LOW</v>
      </c>
      <c r="AN137" s="8" t="str">
        <f t="shared" si="33"/>
        <v>VERY LOW</v>
      </c>
    </row>
    <row r="138" spans="1:40" ht="16.5" customHeight="1">
      <c r="A138" s="208" t="s">
        <v>317</v>
      </c>
      <c r="B138" s="90" t="s">
        <v>345</v>
      </c>
      <c r="C138" s="90" t="s">
        <v>319</v>
      </c>
      <c r="D138" s="90" t="s">
        <v>346</v>
      </c>
      <c r="E138" s="167">
        <f>'Hazard &amp; Exposure'!S114</f>
        <v>1</v>
      </c>
      <c r="F138" s="161">
        <f>'Hazard &amp; Exposure'!T114</f>
        <v>2.5</v>
      </c>
      <c r="G138" s="161">
        <f>'Hazard &amp; Exposure'!U114</f>
        <v>2.5</v>
      </c>
      <c r="H138" s="166">
        <f>'Hazard &amp; Exposure'!V114</f>
        <v>3.8</v>
      </c>
      <c r="I138" s="168">
        <f>'Hazard &amp; Exposure'!W114</f>
        <v>2.5</v>
      </c>
      <c r="J138" s="167">
        <f>'Hazard &amp; Exposure'!AC114</f>
        <v>4</v>
      </c>
      <c r="K138" s="227">
        <f>'Hazard &amp; Exposure'!AA137</f>
        <v>0</v>
      </c>
      <c r="L138" s="166">
        <f>'Hazard &amp; Exposure'!Z114</f>
        <v>0.2</v>
      </c>
      <c r="M138" s="168">
        <f>'Hazard &amp; Exposure'!AD114</f>
        <v>1.4</v>
      </c>
      <c r="N138" s="168">
        <f t="shared" si="26"/>
        <v>2</v>
      </c>
      <c r="O138" s="169">
        <f>Vulnerability!F114</f>
        <v>3.8</v>
      </c>
      <c r="P138" s="163">
        <f>Vulnerability!I114</f>
        <v>4.8</v>
      </c>
      <c r="Q138" s="170">
        <f>Vulnerability!P114</f>
        <v>5.6</v>
      </c>
      <c r="R138" s="168">
        <f>Vulnerability!Q114</f>
        <v>4.5</v>
      </c>
      <c r="S138" s="169">
        <f>Vulnerability!V114</f>
        <v>0</v>
      </c>
      <c r="T138" s="162">
        <f>Vulnerability!AD114</f>
        <v>3.2</v>
      </c>
      <c r="U138" s="162">
        <f>Vulnerability!AG114</f>
        <v>1.8</v>
      </c>
      <c r="V138" s="162">
        <f>Vulnerability!AJ114</f>
        <v>1.9</v>
      </c>
      <c r="W138" s="162">
        <f>Vulnerability!AM114</f>
        <v>0</v>
      </c>
      <c r="X138" s="162">
        <f>Vulnerability!AP114</f>
        <v>0.6</v>
      </c>
      <c r="Y138" s="170">
        <f>Vulnerability!AQ114</f>
        <v>1.6</v>
      </c>
      <c r="Z138" s="168">
        <f>Vulnerability!AR114</f>
        <v>0.8</v>
      </c>
      <c r="AA138" s="168">
        <f t="shared" si="27"/>
        <v>2.9</v>
      </c>
      <c r="AB138" s="171">
        <f>'Lack of Coping Capacity'!G114</f>
        <v>6.8</v>
      </c>
      <c r="AC138" s="172">
        <f>'Lack of Coping Capacity'!J114</f>
        <v>5.3</v>
      </c>
      <c r="AD138" s="168">
        <f>'Lack of Coping Capacity'!K114</f>
        <v>6.1</v>
      </c>
      <c r="AE138" s="171">
        <f>'Lack of Coping Capacity'!P114</f>
        <v>4</v>
      </c>
      <c r="AF138" s="164">
        <f>'Lack of Coping Capacity'!S114</f>
        <v>6.7</v>
      </c>
      <c r="AG138" s="172">
        <f>'Lack of Coping Capacity'!X114</f>
        <v>5.6</v>
      </c>
      <c r="AH138" s="168">
        <f>'Lack of Coping Capacity'!Y114</f>
        <v>5.4</v>
      </c>
      <c r="AI138" s="168">
        <f t="shared" si="28"/>
        <v>5.8</v>
      </c>
      <c r="AJ138" s="173">
        <f t="shared" si="29"/>
        <v>3.2</v>
      </c>
      <c r="AK138" s="8" t="str">
        <f t="shared" si="30"/>
        <v>VERY LOW</v>
      </c>
      <c r="AL138" s="8" t="str">
        <f t="shared" si="31"/>
        <v>VERY LOW</v>
      </c>
      <c r="AM138" s="8" t="str">
        <f t="shared" si="32"/>
        <v>VERY LOW</v>
      </c>
      <c r="AN138" s="8" t="str">
        <f t="shared" si="33"/>
        <v>VERY LOW</v>
      </c>
    </row>
  </sheetData>
  <autoFilter ref="A2:AK138" xr:uid="{00000000-0001-0000-0200-000000000000}">
    <sortState xmlns:xlrd2="http://schemas.microsoft.com/office/spreadsheetml/2017/richdata2" ref="A3:AK138">
      <sortCondition ref="A2:A138"/>
    </sortState>
  </autoFilter>
  <sortState xmlns:xlrd2="http://schemas.microsoft.com/office/spreadsheetml/2017/richdata2" ref="A3:AJ135">
    <sortCondition ref="C3:C135"/>
    <sortCondition ref="B3:B135"/>
  </sortState>
  <mergeCells count="1">
    <mergeCell ref="A1:AN1"/>
  </mergeCells>
  <conditionalFormatting sqref="I4:I138">
    <cfRule type="cellIs" dxfId="69" priority="26" stopIfTrue="1" operator="between">
      <formula>5.9</formula>
      <formula>10</formula>
    </cfRule>
    <cfRule type="cellIs" dxfId="68" priority="2593" stopIfTrue="1" operator="between">
      <formula>4.8</formula>
      <formula>5.8</formula>
    </cfRule>
    <cfRule type="cellIs" dxfId="67" priority="2594" stopIfTrue="1" operator="between">
      <formula>3.8</formula>
      <formula>4.7</formula>
    </cfRule>
    <cfRule type="cellIs" dxfId="66" priority="2595" stopIfTrue="1" operator="between">
      <formula>2.7</formula>
      <formula>3.7</formula>
    </cfRule>
    <cfRule type="cellIs" dxfId="65" priority="2596" stopIfTrue="1" operator="between">
      <formula>0</formula>
      <formula>2.6</formula>
    </cfRule>
  </conditionalFormatting>
  <conditionalFormatting sqref="M4:M138">
    <cfRule type="cellIs" dxfId="64" priority="25" stopIfTrue="1" operator="between">
      <formula>8.6</formula>
      <formula>10</formula>
    </cfRule>
    <cfRule type="cellIs" dxfId="63" priority="2597" stopIfTrue="1" operator="between">
      <formula>6</formula>
      <formula>8.5</formula>
    </cfRule>
    <cfRule type="cellIs" dxfId="62" priority="2598" stopIfTrue="1" operator="between">
      <formula>3.5</formula>
      <formula>5.9</formula>
    </cfRule>
    <cfRule type="cellIs" dxfId="61" priority="2599" stopIfTrue="1" operator="between">
      <formula>0.3</formula>
      <formula>3.4</formula>
    </cfRule>
    <cfRule type="cellIs" dxfId="60" priority="2600" stopIfTrue="1" operator="between">
      <formula>0</formula>
      <formula>0.2</formula>
    </cfRule>
  </conditionalFormatting>
  <conditionalFormatting sqref="N4:N138">
    <cfRule type="cellIs" dxfId="59" priority="29" stopIfTrue="1" operator="between">
      <formula>7.3</formula>
      <formula>10</formula>
    </cfRule>
    <cfRule type="cellIs" dxfId="58" priority="2601" stopIfTrue="1" operator="between">
      <formula>5.9</formula>
      <formula>7.2</formula>
    </cfRule>
    <cfRule type="cellIs" dxfId="57" priority="2602" stopIfTrue="1" operator="between">
      <formula>4.6</formula>
      <formula>5.8</formula>
    </cfRule>
    <cfRule type="cellIs" dxfId="56" priority="2603" stopIfTrue="1" operator="between">
      <formula>3.1</formula>
      <formula>4.5</formula>
    </cfRule>
    <cfRule type="cellIs" dxfId="55" priority="2604" stopIfTrue="1" operator="between">
      <formula>0</formula>
      <formula>3</formula>
    </cfRule>
  </conditionalFormatting>
  <conditionalFormatting sqref="R4:R138">
    <cfRule type="cellIs" dxfId="54" priority="24" stopIfTrue="1" operator="between">
      <formula>7.3</formula>
      <formula>10</formula>
    </cfRule>
    <cfRule type="cellIs" dxfId="53" priority="2621" stopIfTrue="1" operator="between">
      <formula>6.6</formula>
      <formula>7.2</formula>
    </cfRule>
    <cfRule type="cellIs" dxfId="52" priority="2622" stopIfTrue="1" operator="between">
      <formula>5.6</formula>
      <formula>6.5</formula>
    </cfRule>
    <cfRule type="cellIs" dxfId="51" priority="2623" stopIfTrue="1" operator="between">
      <formula>4.8</formula>
      <formula>5.5</formula>
    </cfRule>
    <cfRule type="cellIs" dxfId="50" priority="2624" stopIfTrue="1" operator="between">
      <formula>0</formula>
      <formula>4.7</formula>
    </cfRule>
  </conditionalFormatting>
  <conditionalFormatting sqref="Z4:Z138">
    <cfRule type="cellIs" dxfId="49" priority="23" stopIfTrue="1" operator="between">
      <formula>5.7</formula>
      <formula>10</formula>
    </cfRule>
    <cfRule type="cellIs" dxfId="48" priority="2625" stopIfTrue="1" operator="between">
      <formula>3.8</formula>
      <formula>5.6</formula>
    </cfRule>
    <cfRule type="cellIs" dxfId="47" priority="2626" stopIfTrue="1" operator="between">
      <formula>2.6</formula>
      <formula>3.7</formula>
    </cfRule>
    <cfRule type="cellIs" dxfId="46" priority="2627" stopIfTrue="1" operator="between">
      <formula>1.7</formula>
      <formula>2.5</formula>
    </cfRule>
    <cfRule type="cellIs" dxfId="45" priority="2628" stopIfTrue="1" operator="between">
      <formula>0</formula>
      <formula>1.6</formula>
    </cfRule>
  </conditionalFormatting>
  <conditionalFormatting sqref="AA4:AA138">
    <cfRule type="cellIs" dxfId="44" priority="28" stopIfTrue="1" operator="between">
      <formula>6.7</formula>
      <formula>10</formula>
    </cfRule>
    <cfRule type="cellIs" dxfId="43" priority="2605" stopIfTrue="1" operator="between">
      <formula>5.9</formula>
      <formula>6.6</formula>
    </cfRule>
    <cfRule type="cellIs" dxfId="42" priority="2606" stopIfTrue="1" operator="between">
      <formula>5.1</formula>
      <formula>5.8</formula>
    </cfRule>
    <cfRule type="cellIs" dxfId="41" priority="2607" stopIfTrue="1" operator="between">
      <formula>4</formula>
      <formula>5</formula>
    </cfRule>
    <cfRule type="cellIs" dxfId="40" priority="2608" stopIfTrue="1" operator="between">
      <formula>0</formula>
      <formula>3.9</formula>
    </cfRule>
  </conditionalFormatting>
  <conditionalFormatting sqref="AD4:AD138">
    <cfRule type="cellIs" dxfId="39" priority="22" stopIfTrue="1" operator="between">
      <formula>7</formula>
      <formula>10</formula>
    </cfRule>
    <cfRule type="cellIs" dxfId="38" priority="2633" stopIfTrue="1" operator="between">
      <formula>6.9</formula>
      <formula>6.9</formula>
    </cfRule>
    <cfRule type="cellIs" dxfId="37" priority="2634" stopIfTrue="1" operator="between">
      <formula>6.3</formula>
      <formula>6.8</formula>
    </cfRule>
    <cfRule type="cellIs" dxfId="36" priority="2635" stopIfTrue="1" operator="between">
      <formula>6</formula>
      <formula>6.2</formula>
    </cfRule>
    <cfRule type="cellIs" dxfId="35" priority="2636" stopIfTrue="1" operator="between">
      <formula>0</formula>
      <formula>5.9</formula>
    </cfRule>
  </conditionalFormatting>
  <conditionalFormatting sqref="AH4:AH138">
    <cfRule type="cellIs" dxfId="34" priority="21" stopIfTrue="1" operator="between">
      <formula>8.3</formula>
      <formula>10</formula>
    </cfRule>
    <cfRule type="cellIs" dxfId="33" priority="2637" stopIfTrue="1" operator="between">
      <formula>7.5</formula>
      <formula>8.2</formula>
    </cfRule>
    <cfRule type="cellIs" dxfId="32" priority="2638" stopIfTrue="1" operator="between">
      <formula>6.7</formula>
      <formula>7.4</formula>
    </cfRule>
    <cfRule type="cellIs" dxfId="31" priority="2639" stopIfTrue="1" operator="between">
      <formula>5.9</formula>
      <formula>6.6</formula>
    </cfRule>
    <cfRule type="cellIs" dxfId="30" priority="2640" stopIfTrue="1" operator="between">
      <formula>0</formula>
      <formula>5.8</formula>
    </cfRule>
  </conditionalFormatting>
  <conditionalFormatting sqref="AI4:AI138">
    <cfRule type="cellIs" dxfId="29" priority="27" stopIfTrue="1" operator="between">
      <formula>8.1</formula>
      <formula>10</formula>
    </cfRule>
    <cfRule type="cellIs" dxfId="28" priority="2609" stopIfTrue="1" operator="between">
      <formula>7.4</formula>
      <formula>8</formula>
    </cfRule>
    <cfRule type="cellIs" dxfId="27" priority="2610" stopIfTrue="1" operator="between">
      <formula>6.8</formula>
      <formula>7.3</formula>
    </cfRule>
    <cfRule type="cellIs" dxfId="26" priority="2611" stopIfTrue="1" operator="between">
      <formula>6.1</formula>
      <formula>6.7</formula>
    </cfRule>
    <cfRule type="cellIs" dxfId="25" priority="2612" stopIfTrue="1" operator="between">
      <formula>0</formula>
      <formula>6</formula>
    </cfRule>
  </conditionalFormatting>
  <conditionalFormatting sqref="AJ4:AJ138">
    <cfRule type="cellIs" dxfId="24" priority="30" stopIfTrue="1" operator="between">
      <formula>6.8</formula>
      <formula>10</formula>
    </cfRule>
    <cfRule type="cellIs" dxfId="23" priority="31" stopIfTrue="1" operator="between">
      <formula>5.8</formula>
      <formula>6.7</formula>
    </cfRule>
    <cfRule type="cellIs" dxfId="22" priority="32" stopIfTrue="1" operator="between">
      <formula>4.9</formula>
      <formula>5.7</formula>
    </cfRule>
    <cfRule type="cellIs" dxfId="21" priority="33" stopIfTrue="1" operator="between">
      <formula>3.9</formula>
      <formula>4.8</formula>
    </cfRule>
    <cfRule type="cellIs" dxfId="20" priority="34" stopIfTrue="1" operator="between">
      <formula>0</formula>
      <formula>3.8</formula>
    </cfRule>
  </conditionalFormatting>
  <conditionalFormatting sqref="AK4:AK138">
    <cfRule type="cellIs" dxfId="19" priority="16" stopIfTrue="1" operator="equal">
      <formula>$AK$137</formula>
    </cfRule>
    <cfRule type="cellIs" dxfId="18" priority="17" stopIfTrue="1" operator="equal">
      <formula>$AK$25</formula>
    </cfRule>
    <cfRule type="cellIs" dxfId="17" priority="18" stopIfTrue="1" operator="equal">
      <formula>$AK$6</formula>
    </cfRule>
    <cfRule type="cellIs" dxfId="16" priority="19" stopIfTrue="1" operator="equal">
      <formula>$AK$119</formula>
    </cfRule>
    <cfRule type="cellIs" dxfId="15" priority="20" stopIfTrue="1" operator="equal">
      <formula>$AK$4</formula>
    </cfRule>
  </conditionalFormatting>
  <conditionalFormatting sqref="AL4:AL138">
    <cfRule type="cellIs" dxfId="14" priority="11" stopIfTrue="1" operator="equal">
      <formula>$AL$50</formula>
    </cfRule>
    <cfRule type="cellIs" dxfId="13" priority="12" stopIfTrue="1" operator="equal">
      <formula>$AL$14</formula>
    </cfRule>
    <cfRule type="cellIs" dxfId="12" priority="13" stopIfTrue="1" operator="equal">
      <formula>$AL$5</formula>
    </cfRule>
    <cfRule type="cellIs" dxfId="11" priority="14" stopIfTrue="1" operator="equal">
      <formula>$AL$7</formula>
    </cfRule>
    <cfRule type="cellIs" dxfId="10" priority="15" stopIfTrue="1" operator="equal">
      <formula>$AL$4</formula>
    </cfRule>
  </conditionalFormatting>
  <conditionalFormatting sqref="AM4:AM138">
    <cfRule type="cellIs" dxfId="9" priority="6" stopIfTrue="1" operator="equal">
      <formula>$AM$25</formula>
    </cfRule>
    <cfRule type="cellIs" dxfId="8" priority="7" stopIfTrue="1" operator="equal">
      <formula>$AM$6</formula>
    </cfRule>
    <cfRule type="cellIs" dxfId="7" priority="8" stopIfTrue="1" operator="equal">
      <formula>$AM$10</formula>
    </cfRule>
    <cfRule type="cellIs" dxfId="6" priority="9" stopIfTrue="1" operator="equal">
      <formula>$AM$5</formula>
    </cfRule>
    <cfRule type="cellIs" dxfId="5" priority="10" stopIfTrue="1" operator="equal">
      <formula>$AM$4</formula>
    </cfRule>
  </conditionalFormatting>
  <conditionalFormatting sqref="AN4:AN138">
    <cfRule type="cellIs" dxfId="4" priority="1" stopIfTrue="1" operator="equal">
      <formula>$AN$6</formula>
    </cfRule>
    <cfRule type="cellIs" dxfId="3" priority="2" stopIfTrue="1" operator="equal">
      <formula>$AN$5</formula>
    </cfRule>
    <cfRule type="cellIs" dxfId="2" priority="3" stopIfTrue="1" operator="equal">
      <formula>$AN$4</formula>
    </cfRule>
    <cfRule type="cellIs" dxfId="1" priority="4" stopIfTrue="1" operator="equal">
      <formula>$AN$15</formula>
    </cfRule>
    <cfRule type="cellIs" dxfId="0" priority="5" stopIfTrue="1" operator="equal">
      <formula>$AN$27</formula>
    </cfRule>
  </conditionalFormatting>
  <pageMargins left="0.7" right="0.7" top="0.75" bottom="0.75" header="0.3" footer="0.3"/>
  <pageSetup paperSize="9" scale="44" fitToHeight="0" orientation="landscape" r:id="rId1"/>
  <rowBreaks count="2" manualBreakCount="2">
    <brk id="64" max="16383" man="1"/>
    <brk id="101" max="16383" man="1"/>
  </rowBreaks>
  <drawing r:id="rId2"/>
  <extLst>
    <ext xmlns:x15="http://schemas.microsoft.com/office/spreadsheetml/2010/11/main" uri="{F7C9EE02-42E1-4005-9D12-6889AFFD525C}">
      <x15:webExtensions xmlns:xm="http://schemas.microsoft.com/office/excel/2006/main">
        <x15:webExtension appRef="{3B2B117D-B348-44AA-99FE-EA9D89982836}">
          <xm:f>'INFORM SAHEL Sep 2024 (a-z)'!$A$2:$AK$138</xm:f>
        </x15:webExtension>
      </x15:webExtens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40"/>
  <sheetViews>
    <sheetView showGridLines="0" zoomScale="110" zoomScaleNormal="110" workbookViewId="0">
      <pane xSplit="2" ySplit="2" topLeftCell="G3" activePane="bottomRight" state="frozen"/>
      <selection pane="topRight" activeCell="AD123" sqref="AD123"/>
      <selection pane="bottomLeft" activeCell="AD123" sqref="AD123"/>
      <selection pane="bottomRight" activeCell="AA23" sqref="AA23"/>
    </sheetView>
  </sheetViews>
  <sheetFormatPr defaultColWidth="9.1796875" defaultRowHeight="14.5"/>
  <cols>
    <col min="1" max="1" width="49.36328125" style="8" bestFit="1" customWidth="1"/>
    <col min="2" max="3" width="9.1796875" style="8"/>
    <col min="4" max="10" width="11.81640625" style="21" customWidth="1"/>
    <col min="11" max="11" width="10.1796875" style="22" customWidth="1"/>
    <col min="12" max="12" width="10.1796875" style="23" customWidth="1"/>
    <col min="13" max="13" width="10.81640625" style="21" bestFit="1" customWidth="1"/>
    <col min="14" max="17" width="10.81640625" style="21" customWidth="1"/>
    <col min="18" max="18" width="11.81640625" style="21" bestFit="1" customWidth="1"/>
    <col min="19" max="22" width="11.81640625" style="21" customWidth="1"/>
    <col min="23" max="16384" width="9.1796875" style="8"/>
  </cols>
  <sheetData>
    <row r="1" spans="1:30">
      <c r="A1" s="220"/>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row>
    <row r="2" spans="1:30" ht="125.25" customHeight="1" thickBot="1">
      <c r="A2" s="8" t="s">
        <v>23</v>
      </c>
      <c r="B2" s="25" t="s">
        <v>347</v>
      </c>
      <c r="C2" s="71" t="s">
        <v>26</v>
      </c>
      <c r="D2" s="27" t="s">
        <v>348</v>
      </c>
      <c r="E2" s="27" t="s">
        <v>27</v>
      </c>
      <c r="F2" s="51" t="s">
        <v>349</v>
      </c>
      <c r="G2" s="52" t="s">
        <v>350</v>
      </c>
      <c r="H2" s="121" t="s">
        <v>351</v>
      </c>
      <c r="I2" s="28" t="s">
        <v>29</v>
      </c>
      <c r="J2" s="27" t="s">
        <v>352</v>
      </c>
      <c r="K2" s="51" t="s">
        <v>353</v>
      </c>
      <c r="L2" s="52" t="s">
        <v>354</v>
      </c>
      <c r="M2" s="27" t="s">
        <v>353</v>
      </c>
      <c r="N2" s="27" t="s">
        <v>354</v>
      </c>
      <c r="O2" s="27" t="s">
        <v>355</v>
      </c>
      <c r="P2" s="142" t="s">
        <v>356</v>
      </c>
      <c r="Q2" s="142" t="s">
        <v>357</v>
      </c>
      <c r="R2" s="28" t="s">
        <v>358</v>
      </c>
      <c r="S2" s="29" t="s">
        <v>27</v>
      </c>
      <c r="T2" s="29" t="s">
        <v>28</v>
      </c>
      <c r="U2" s="29" t="s">
        <v>29</v>
      </c>
      <c r="V2" s="29" t="s">
        <v>30</v>
      </c>
      <c r="W2" s="30" t="s">
        <v>359</v>
      </c>
      <c r="X2" s="28" t="s">
        <v>360</v>
      </c>
      <c r="Y2" s="28" t="s">
        <v>361</v>
      </c>
      <c r="Z2" s="144" t="s">
        <v>362</v>
      </c>
      <c r="AA2" s="177" t="s">
        <v>363</v>
      </c>
      <c r="AB2" s="28" t="s">
        <v>364</v>
      </c>
      <c r="AC2" s="29" t="s">
        <v>32</v>
      </c>
      <c r="AD2" s="30" t="s">
        <v>365</v>
      </c>
    </row>
    <row r="3" spans="1:30">
      <c r="A3" s="8" t="s">
        <v>65</v>
      </c>
      <c r="B3" s="26" t="s">
        <v>66</v>
      </c>
      <c r="C3" s="26" t="s">
        <v>67</v>
      </c>
      <c r="D3" s="4">
        <f>ROUND(IF('Indicator Data'!G5=0,0,IF(LOG('Indicator Data'!G5)&gt;D$139,10,IF(LOG('Indicator Data'!G5)&lt;D$140,0,10-(D$139-LOG('Indicator Data'!G5))/(D$139-D$140)*10))),1)</f>
        <v>4.3</v>
      </c>
      <c r="E3" s="4">
        <f>IF('Indicator Data'!D5="No data","x",ROUND(IF(('Indicator Data'!D5)&gt;E$139,10,IF(('Indicator Data'!D5)&lt;E$140,0,10-(E$139-('Indicator Data'!D5))/(E$139-E$140)*10)),1))</f>
        <v>1.2</v>
      </c>
      <c r="F3" s="53">
        <f>'Indicator Data'!E5/'Indicator Data'!$BC5</f>
        <v>0.36069234557703367</v>
      </c>
      <c r="G3" s="53">
        <f>'Indicator Data'!F5/'Indicator Data'!$BC5</f>
        <v>0.27844144218862488</v>
      </c>
      <c r="H3" s="53">
        <f>F3*0.5+G3*0.25</f>
        <v>0.24995653333567305</v>
      </c>
      <c r="I3" s="4">
        <f>ROUND(IF(H3=0,0,IF(H3&gt;I$139,10,IF(H3&lt;I$140,0,10-(I$139-H3)/(I$139-I$140)*10))),1)</f>
        <v>6.2</v>
      </c>
      <c r="J3" s="4">
        <f>ROUND(IF('Indicator Data'!I5=0,0,IF(LOG('Indicator Data'!I5)&gt;J$139,10,IF(LOG('Indicator Data'!I5)&lt;J$140,0,10-(J$139-LOG('Indicator Data'!I5))/(J$139-J$140)*10))),1)</f>
        <v>10</v>
      </c>
      <c r="K3" s="53">
        <f>'Indicator Data'!G5/'Indicator Data'!$BC5</f>
        <v>8.6829984204292443E-4</v>
      </c>
      <c r="L3" s="53">
        <f>'Indicator Data'!I5/'Indicator Data'!$BD5</f>
        <v>2.7561576913813519E-2</v>
      </c>
      <c r="M3" s="4">
        <f>ROUND(IF(K3&gt;M$139,10,IF(K3&lt;M$140,0,10-(M$139-K3)/(M$139-M$140)*10)),1)</f>
        <v>0.3</v>
      </c>
      <c r="N3" s="4">
        <f>ROUND(IF(L3&gt;N$139,10,IF(L3&lt;N$140,0,10-(N$139-L3)/(N$139-N$140)*10)),1)</f>
        <v>9.1999999999999993</v>
      </c>
      <c r="O3" s="4">
        <f>ROUND(IF('Indicator Data'!J5=0,0,IF('Indicator Data'!J5&gt;O$139,10,IF('Indicator Data'!J5&lt;O$140,0,10-(O$139-'Indicator Data'!J5)/(O$139-O$140)*10))),1)</f>
        <v>1.4</v>
      </c>
      <c r="P3" s="143">
        <f>ROUND((10-GEOMEAN(((10-N3)/10*9+1),((10-J3)/10*9+1)))/9*10,1)</f>
        <v>9.6999999999999993</v>
      </c>
      <c r="Q3" s="143">
        <f>ROUND(AVERAGE(P3,O3),1)</f>
        <v>5.6</v>
      </c>
      <c r="R3" s="4">
        <f>IF('Indicator Data'!H5="No data","x",ROUND(IF('Indicator Data'!H5=0,0,IF('Indicator Data'!H5&gt;R$139,10,IF('Indicator Data'!H5&lt;R$140,0,10-(R$139-'Indicator Data'!H5)/(R$139-R$140)*10))),1))</f>
        <v>4.2</v>
      </c>
      <c r="S3" s="6">
        <f>E3</f>
        <v>1.2</v>
      </c>
      <c r="T3" s="6">
        <f>ROUND((10-GEOMEAN(((10-D3)/10*9+1),((10-M3)/10*9+1)))/9*10,1)</f>
        <v>2.5</v>
      </c>
      <c r="U3" s="6">
        <f>I3</f>
        <v>6.2</v>
      </c>
      <c r="V3" s="6">
        <f>ROUND(AVERAGE(Q3,R3),1)</f>
        <v>4.9000000000000004</v>
      </c>
      <c r="W3" s="12">
        <f>IF(S3="x",ROUND((10-GEOMEAN(((10-T3)/10*9+1),((10-U3)/10*9+1),((10-V3)/10*9+1)))/9*10,1),ROUND((10-GEOMEAN(((10-S3)/10*9+1),((10-T3)/10*9+1),((10-U3)/10*9+1),((10-V3)/10*9+1)))/9*10,1))</f>
        <v>4</v>
      </c>
      <c r="X3" s="4">
        <f>ROUND(IF('Indicator Data'!M5=0,0,IF('Indicator Data'!M5&gt;X$139,10,IF('Indicator Data'!M5&lt;X$140,0,10-(X$139-'Indicator Data'!M5)/(X$139-X$140)*10))),1)</f>
        <v>10</v>
      </c>
      <c r="Y3" s="4">
        <f>ROUND(IF('Indicator Data'!N5=0,0,IF('Indicator Data'!N5&gt;Y$139,10,IF('Indicator Data'!N5&lt;Y$140,0,10-(Y$139-'Indicator Data'!N5)/(Y$139-Y$140)*10))),1)</f>
        <v>10</v>
      </c>
      <c r="Z3" s="6">
        <f>ROUND((10-GEOMEAN(((10-X3)/10*9+1),((10-Y3)/10*9+1)))/9*10,1)</f>
        <v>10</v>
      </c>
      <c r="AA3" s="6">
        <f>IF('Indicator Data'!K5=5,10,IF('Indicator Data'!K5=4,8,IF('Indicator Data'!K5=3,5,IF('Indicator Data'!K5=2,2,IF('Indicator Data'!K5=1,1,0)))))</f>
        <v>10</v>
      </c>
      <c r="AB3" s="176">
        <f>IF('Indicator Data'!L5="No data","x",IF('Indicator Data'!L5&gt;1000,10,IF('Indicator Data'!L5&gt;=500,9,IF('Indicator Data'!L5&gt;=240,8,IF('Indicator Data'!L5&gt;=120,7,IF('Indicator Data'!L5&gt;=60,6,IF('Indicator Data'!L5&gt;=20,5,IF('Indicator Data'!L5&gt;=1,4,0))))))))</f>
        <v>8</v>
      </c>
      <c r="AC3" s="6">
        <f>ROUND(IF(AB3="x",AA3,IF(AB3&gt;AA3,AB3,AA3)),1)</f>
        <v>10</v>
      </c>
      <c r="AD3" s="7">
        <f>ROUND(IF(AC3&gt;=8,AC3,AVERAGE(Z3,AA3,AC3)),1)</f>
        <v>10</v>
      </c>
    </row>
    <row r="4" spans="1:30">
      <c r="A4" s="8" t="s">
        <v>68</v>
      </c>
      <c r="B4" s="26" t="s">
        <v>66</v>
      </c>
      <c r="C4" s="26" t="s">
        <v>69</v>
      </c>
      <c r="D4" s="4">
        <f>ROUND(IF('Indicator Data'!G6=0,0,IF(LOG('Indicator Data'!G6)&gt;D$139,10,IF(LOG('Indicator Data'!G6)&lt;D$140,0,10-(D$139-LOG('Indicator Data'!G6))/(D$139-D$140)*10))),1)</f>
        <v>0.6</v>
      </c>
      <c r="E4" s="4">
        <f>IF('Indicator Data'!D6="No data","x",ROUND(IF(('Indicator Data'!D6)&gt;E$139,10,IF(('Indicator Data'!D6)&lt;E$140,0,10-(E$139-('Indicator Data'!D6))/(E$139-E$140)*10)),1))</f>
        <v>0</v>
      </c>
      <c r="F4" s="53">
        <f>'Indicator Data'!E6/'Indicator Data'!$BC6</f>
        <v>4.2681359277633231E-2</v>
      </c>
      <c r="G4" s="53">
        <f>'Indicator Data'!F6/'Indicator Data'!$BC6</f>
        <v>4.2114883708070046E-2</v>
      </c>
      <c r="H4" s="53">
        <f t="shared" ref="H4:H67" si="0">F4*0.5+G4*0.25</f>
        <v>3.1869400565834129E-2</v>
      </c>
      <c r="I4" s="4">
        <f t="shared" ref="I4:I67" si="1">ROUND(IF(H4=0,0,IF(H4&gt;I$139,10,IF(H4&lt;I$140,0,10-(I$139-H4)/(I$139-I$140)*10))),1)</f>
        <v>0.8</v>
      </c>
      <c r="J4" s="4">
        <f>ROUND(IF('Indicator Data'!I6=0,0,IF(LOG('Indicator Data'!I6)&gt;J$139,10,IF(LOG('Indicator Data'!I6)&lt;J$140,0,10-(J$139-LOG('Indicator Data'!I6))/(J$139-J$140)*10))),1)</f>
        <v>10</v>
      </c>
      <c r="K4" s="53">
        <f>'Indicator Data'!G6/'Indicator Data'!$BC6</f>
        <v>1.0411691975550909E-4</v>
      </c>
      <c r="L4" s="53">
        <f>'Indicator Data'!I6/'Indicator Data'!$BD6</f>
        <v>2.7561576913813519E-2</v>
      </c>
      <c r="M4" s="4">
        <f t="shared" ref="M4:M67" si="2">ROUND(IF(K4&gt;M$139,10,IF(K4&lt;M$140,0,10-(M$139-K4)/(M$139-M$140)*10)),1)</f>
        <v>0</v>
      </c>
      <c r="N4" s="4">
        <f t="shared" ref="N4:N67" si="3">ROUND(IF(L4&gt;N$139,10,IF(L4&lt;N$140,0,10-(N$139-L4)/(N$139-N$140)*10)),1)</f>
        <v>9.1999999999999993</v>
      </c>
      <c r="O4" s="4">
        <f>ROUND(IF('Indicator Data'!J6=0,0,IF('Indicator Data'!J6&gt;O$139,10,IF('Indicator Data'!J6&lt;O$140,0,10-(O$139-'Indicator Data'!J6)/(O$139-O$140)*10))),1)</f>
        <v>1.4</v>
      </c>
      <c r="P4" s="143">
        <f t="shared" ref="P4:P67" si="4">ROUND((10-GEOMEAN(((10-N4)/10*9+1),((10-J4)/10*9+1)))/9*10,1)</f>
        <v>9.6999999999999993</v>
      </c>
      <c r="Q4" s="143">
        <f t="shared" ref="Q4:Q67" si="5">ROUND(AVERAGE(P4,O4),1)</f>
        <v>5.6</v>
      </c>
      <c r="R4" s="4">
        <f>IF('Indicator Data'!H6="No data","x",ROUND(IF('Indicator Data'!H6=0,0,IF('Indicator Data'!H6&gt;R$139,10,IF('Indicator Data'!H6&lt;R$140,0,10-(R$139-'Indicator Data'!H6)/(R$139-R$140)*10))),1))</f>
        <v>1.4</v>
      </c>
      <c r="S4" s="6">
        <f t="shared" ref="S4:S67" si="6">E4</f>
        <v>0</v>
      </c>
      <c r="T4" s="6">
        <f t="shared" ref="T4:T67" si="7">ROUND((10-GEOMEAN(((10-D4)/10*9+1),((10-M4)/10*9+1)))/9*10,1)</f>
        <v>0.3</v>
      </c>
      <c r="U4" s="6">
        <f t="shared" ref="U4:U67" si="8">I4</f>
        <v>0.8</v>
      </c>
      <c r="V4" s="6">
        <f t="shared" ref="V4:V67" si="9">ROUND(AVERAGE(Q4,R4),1)</f>
        <v>3.5</v>
      </c>
      <c r="W4" s="12">
        <f t="shared" ref="W4:W67" si="10">IF(S4="x",ROUND((10-GEOMEAN(((10-T4)/10*9+1),((10-U4)/10*9+1),((10-V4)/10*9+1)))/9*10,1),ROUND((10-GEOMEAN(((10-S4)/10*9+1),((10-T4)/10*9+1),((10-U4)/10*9+1),((10-V4)/10*9+1)))/9*10,1))</f>
        <v>1.3</v>
      </c>
      <c r="X4" s="4">
        <f>ROUND(IF('Indicator Data'!M6=0,0,IF('Indicator Data'!M6&gt;X$139,10,IF('Indicator Data'!M6&lt;X$140,0,10-(X$139-'Indicator Data'!M6)/(X$139-X$140)*10))),1)</f>
        <v>10</v>
      </c>
      <c r="Y4" s="4">
        <f>ROUND(IF('Indicator Data'!N6=0,0,IF('Indicator Data'!N6&gt;Y$139,10,IF('Indicator Data'!N6&lt;Y$140,0,10-(Y$139-'Indicator Data'!N6)/(Y$139-Y$140)*10))),1)</f>
        <v>10</v>
      </c>
      <c r="Z4" s="6">
        <f t="shared" ref="Z4:Z67" si="11">ROUND((10-GEOMEAN(((10-X4)/10*9+1),((10-Y4)/10*9+1)))/9*10,1)</f>
        <v>10</v>
      </c>
      <c r="AA4" s="6">
        <f>IF('Indicator Data'!K6=5,10,IF('Indicator Data'!K6=4,8,IF('Indicator Data'!K6=3,5,IF('Indicator Data'!K6=2,2,IF('Indicator Data'!K6=1,1,0)))))</f>
        <v>5</v>
      </c>
      <c r="AB4" s="176">
        <f>IF('Indicator Data'!L6="No data","x",IF('Indicator Data'!L6&gt;1000,10,IF('Indicator Data'!L6&gt;=500,9,IF('Indicator Data'!L6&gt;=240,8,IF('Indicator Data'!L6&gt;=120,7,IF('Indicator Data'!L6&gt;=60,6,IF('Indicator Data'!L6&gt;=20,5,IF('Indicator Data'!L6&gt;=1,4,0))))))))</f>
        <v>6</v>
      </c>
      <c r="AC4" s="6">
        <f t="shared" ref="AC4:AC67" si="12">ROUND(IF(AB4="x",AA4,IF(AB4&gt;AA4,AB4,AA4)),1)</f>
        <v>6</v>
      </c>
      <c r="AD4" s="7">
        <f t="shared" ref="AD4:AD67" si="13">ROUND(IF(AC4&gt;=8,AC4,AVERAGE(Z4,AA4,AC4)),1)</f>
        <v>7</v>
      </c>
    </row>
    <row r="5" spans="1:30">
      <c r="A5" s="8" t="s">
        <v>70</v>
      </c>
      <c r="B5" s="26" t="s">
        <v>66</v>
      </c>
      <c r="C5" s="26" t="s">
        <v>71</v>
      </c>
      <c r="D5" s="4">
        <f>ROUND(IF('Indicator Data'!G7=0,0,IF(LOG('Indicator Data'!G7)&gt;D$139,10,IF(LOG('Indicator Data'!G7)&lt;D$140,0,10-(D$139-LOG('Indicator Data'!G7))/(D$139-D$140)*10))),1)</f>
        <v>0</v>
      </c>
      <c r="E5" s="4">
        <f>IF('Indicator Data'!D7="No data","x",ROUND(IF(('Indicator Data'!D7)&gt;E$139,10,IF(('Indicator Data'!D7)&lt;E$140,0,10-(E$139-('Indicator Data'!D7))/(E$139-E$140)*10)),1))</f>
        <v>1.7</v>
      </c>
      <c r="F5" s="53">
        <f>'Indicator Data'!E7/'Indicator Data'!$BC7</f>
        <v>5.4688284345909884E-3</v>
      </c>
      <c r="G5" s="53">
        <f>'Indicator Data'!F7/'Indicator Data'!$BC7</f>
        <v>0.14503496692539417</v>
      </c>
      <c r="H5" s="53">
        <f t="shared" si="0"/>
        <v>3.8993155948644033E-2</v>
      </c>
      <c r="I5" s="4">
        <f t="shared" si="1"/>
        <v>1</v>
      </c>
      <c r="J5" s="4">
        <f>ROUND(IF('Indicator Data'!I7=0,0,IF(LOG('Indicator Data'!I7)&gt;J$139,10,IF(LOG('Indicator Data'!I7)&lt;J$140,0,10-(J$139-LOG('Indicator Data'!I7))/(J$139-J$140)*10))),1)</f>
        <v>10</v>
      </c>
      <c r="K5" s="53">
        <f>'Indicator Data'!G7/'Indicator Data'!$BC7</f>
        <v>2.5086186180156523E-6</v>
      </c>
      <c r="L5" s="53">
        <f>'Indicator Data'!I7/'Indicator Data'!$BD7</f>
        <v>2.7561576913813519E-2</v>
      </c>
      <c r="M5" s="4">
        <f t="shared" si="2"/>
        <v>0</v>
      </c>
      <c r="N5" s="4">
        <f t="shared" si="3"/>
        <v>9.1999999999999993</v>
      </c>
      <c r="O5" s="4">
        <f>ROUND(IF('Indicator Data'!J7=0,0,IF('Indicator Data'!J7&gt;O$139,10,IF('Indicator Data'!J7&lt;O$140,0,10-(O$139-'Indicator Data'!J7)/(O$139-O$140)*10))),1)</f>
        <v>2.9</v>
      </c>
      <c r="P5" s="143">
        <f t="shared" si="4"/>
        <v>9.6999999999999993</v>
      </c>
      <c r="Q5" s="143">
        <f t="shared" si="5"/>
        <v>6.3</v>
      </c>
      <c r="R5" s="4">
        <f>IF('Indicator Data'!H7="No data","x",ROUND(IF('Indicator Data'!H7=0,0,IF('Indicator Data'!H7&gt;R$139,10,IF('Indicator Data'!H7&lt;R$140,0,10-(R$139-'Indicator Data'!H7)/(R$139-R$140)*10))),1))</f>
        <v>2.8</v>
      </c>
      <c r="S5" s="6">
        <f t="shared" si="6"/>
        <v>1.7</v>
      </c>
      <c r="T5" s="6">
        <f t="shared" si="7"/>
        <v>0</v>
      </c>
      <c r="U5" s="6">
        <f t="shared" si="8"/>
        <v>1</v>
      </c>
      <c r="V5" s="6">
        <f t="shared" si="9"/>
        <v>4.5999999999999996</v>
      </c>
      <c r="W5" s="12">
        <f t="shared" si="10"/>
        <v>2</v>
      </c>
      <c r="X5" s="4">
        <f>ROUND(IF('Indicator Data'!M7=0,0,IF('Indicator Data'!M7&gt;X$139,10,IF('Indicator Data'!M7&lt;X$140,0,10-(X$139-'Indicator Data'!M7)/(X$139-X$140)*10))),1)</f>
        <v>10</v>
      </c>
      <c r="Y5" s="4">
        <f>ROUND(IF('Indicator Data'!N7=0,0,IF('Indicator Data'!N7&gt;Y$139,10,IF('Indicator Data'!N7&lt;Y$140,0,10-(Y$139-'Indicator Data'!N7)/(Y$139-Y$140)*10))),1)</f>
        <v>10</v>
      </c>
      <c r="Z5" s="6">
        <f t="shared" si="11"/>
        <v>10</v>
      </c>
      <c r="AA5" s="6">
        <f>IF('Indicator Data'!K7=5,10,IF('Indicator Data'!K7=4,8,IF('Indicator Data'!K7=3,5,IF('Indicator Data'!K7=2,2,IF('Indicator Data'!K7=1,1,0)))))</f>
        <v>5</v>
      </c>
      <c r="AB5" s="176">
        <f>IF('Indicator Data'!L7="No data","x",IF('Indicator Data'!L7&gt;1000,10,IF('Indicator Data'!L7&gt;=500,9,IF('Indicator Data'!L7&gt;=240,8,IF('Indicator Data'!L7&gt;=120,7,IF('Indicator Data'!L7&gt;=60,6,IF('Indicator Data'!L7&gt;=20,5,IF('Indicator Data'!L7&gt;=1,4,0))))))))</f>
        <v>4</v>
      </c>
      <c r="AC5" s="6">
        <f t="shared" si="12"/>
        <v>5</v>
      </c>
      <c r="AD5" s="7">
        <f t="shared" si="13"/>
        <v>6.7</v>
      </c>
    </row>
    <row r="6" spans="1:30">
      <c r="A6" s="8" t="s">
        <v>72</v>
      </c>
      <c r="B6" s="26" t="s">
        <v>66</v>
      </c>
      <c r="C6" s="26" t="s">
        <v>73</v>
      </c>
      <c r="D6" s="4">
        <f>ROUND(IF('Indicator Data'!G8=0,0,IF(LOG('Indicator Data'!G8)&gt;D$139,10,IF(LOG('Indicator Data'!G8)&lt;D$140,0,10-(D$139-LOG('Indicator Data'!G8))/(D$139-D$140)*10))),1)</f>
        <v>4.4000000000000004</v>
      </c>
      <c r="E6" s="4">
        <f>IF('Indicator Data'!D8="No data","x",ROUND(IF(('Indicator Data'!D8)&gt;E$139,10,IF(('Indicator Data'!D8)&lt;E$140,0,10-(E$139-('Indicator Data'!D8))/(E$139-E$140)*10)),1))</f>
        <v>1.2</v>
      </c>
      <c r="F6" s="53">
        <f>'Indicator Data'!E8/'Indicator Data'!$BC8</f>
        <v>0.16821588230843007</v>
      </c>
      <c r="G6" s="53">
        <f>'Indicator Data'!F8/'Indicator Data'!$BC8</f>
        <v>0.12150758785407503</v>
      </c>
      <c r="H6" s="53">
        <f t="shared" si="0"/>
        <v>0.1144848381177338</v>
      </c>
      <c r="I6" s="4">
        <f t="shared" si="1"/>
        <v>2.9</v>
      </c>
      <c r="J6" s="4">
        <f>ROUND(IF('Indicator Data'!I8=0,0,IF(LOG('Indicator Data'!I8)&gt;J$139,10,IF(LOG('Indicator Data'!I8)&lt;J$140,0,10-(J$139-LOG('Indicator Data'!I8))/(J$139-J$140)*10))),1)</f>
        <v>10</v>
      </c>
      <c r="K6" s="53">
        <f>'Indicator Data'!G8/'Indicator Data'!$BC8</f>
        <v>1.042067961718997E-3</v>
      </c>
      <c r="L6" s="53">
        <f>'Indicator Data'!I8/'Indicator Data'!$BD8</f>
        <v>2.7561576913813519E-2</v>
      </c>
      <c r="M6" s="4">
        <f t="shared" si="2"/>
        <v>0.3</v>
      </c>
      <c r="N6" s="4">
        <f t="shared" si="3"/>
        <v>9.1999999999999993</v>
      </c>
      <c r="O6" s="4">
        <f>ROUND(IF('Indicator Data'!J8=0,0,IF('Indicator Data'!J8&gt;O$139,10,IF('Indicator Data'!J8&lt;O$140,0,10-(O$139-'Indicator Data'!J8)/(O$139-O$140)*10))),1)</f>
        <v>2.9</v>
      </c>
      <c r="P6" s="143">
        <f t="shared" si="4"/>
        <v>9.6999999999999993</v>
      </c>
      <c r="Q6" s="143">
        <f t="shared" si="5"/>
        <v>6.3</v>
      </c>
      <c r="R6" s="4">
        <f>IF('Indicator Data'!H8="No data","x",ROUND(IF('Indicator Data'!H8=0,0,IF('Indicator Data'!H8&gt;R$139,10,IF('Indicator Data'!H8&lt;R$140,0,10-(R$139-'Indicator Data'!H8)/(R$139-R$140)*10))),1))</f>
        <v>2.9</v>
      </c>
      <c r="S6" s="6">
        <f t="shared" si="6"/>
        <v>1.2</v>
      </c>
      <c r="T6" s="6">
        <f t="shared" si="7"/>
        <v>2.6</v>
      </c>
      <c r="U6" s="6">
        <f t="shared" si="8"/>
        <v>2.9</v>
      </c>
      <c r="V6" s="6">
        <f t="shared" si="9"/>
        <v>4.5999999999999996</v>
      </c>
      <c r="W6" s="12">
        <f t="shared" si="10"/>
        <v>2.9</v>
      </c>
      <c r="X6" s="4">
        <f>ROUND(IF('Indicator Data'!M8=0,0,IF('Indicator Data'!M8&gt;X$139,10,IF('Indicator Data'!M8&lt;X$140,0,10-(X$139-'Indicator Data'!M8)/(X$139-X$140)*10))),1)</f>
        <v>10</v>
      </c>
      <c r="Y6" s="4">
        <f>ROUND(IF('Indicator Data'!N8=0,0,IF('Indicator Data'!N8&gt;Y$139,10,IF('Indicator Data'!N8&lt;Y$140,0,10-(Y$139-'Indicator Data'!N8)/(Y$139-Y$140)*10))),1)</f>
        <v>10</v>
      </c>
      <c r="Z6" s="6">
        <f t="shared" si="11"/>
        <v>10</v>
      </c>
      <c r="AA6" s="6">
        <f>IF('Indicator Data'!K8=5,10,IF('Indicator Data'!K8=4,8,IF('Indicator Data'!K8=3,5,IF('Indicator Data'!K8=2,2,IF('Indicator Data'!K8=1,1,0)))))</f>
        <v>5</v>
      </c>
      <c r="AB6" s="176">
        <f>IF('Indicator Data'!L8="No data","x",IF('Indicator Data'!L8&gt;1000,10,IF('Indicator Data'!L8&gt;=500,9,IF('Indicator Data'!L8&gt;=240,8,IF('Indicator Data'!L8&gt;=120,7,IF('Indicator Data'!L8&gt;=60,6,IF('Indicator Data'!L8&gt;=20,5,IF('Indicator Data'!L8&gt;=1,4,0))))))))</f>
        <v>8</v>
      </c>
      <c r="AC6" s="6">
        <f t="shared" si="12"/>
        <v>8</v>
      </c>
      <c r="AD6" s="7">
        <f t="shared" si="13"/>
        <v>8</v>
      </c>
    </row>
    <row r="7" spans="1:30">
      <c r="A7" s="8" t="s">
        <v>74</v>
      </c>
      <c r="B7" s="26" t="s">
        <v>66</v>
      </c>
      <c r="C7" s="26" t="s">
        <v>75</v>
      </c>
      <c r="D7" s="4">
        <f>ROUND(IF('Indicator Data'!G9=0,0,IF(LOG('Indicator Data'!G9)&gt;D$139,10,IF(LOG('Indicator Data'!G9)&lt;D$140,0,10-(D$139-LOG('Indicator Data'!G9))/(D$139-D$140)*10))),1)</f>
        <v>3.3</v>
      </c>
      <c r="E7" s="4">
        <f>IF('Indicator Data'!D9="No data","x",ROUND(IF(('Indicator Data'!D9)&gt;E$139,10,IF(('Indicator Data'!D9)&lt;E$140,0,10-(E$139-('Indicator Data'!D9))/(E$139-E$140)*10)),1))</f>
        <v>3.7</v>
      </c>
      <c r="F7" s="53">
        <f>'Indicator Data'!E9/'Indicator Data'!$BC9</f>
        <v>0.45876332872895348</v>
      </c>
      <c r="G7" s="53">
        <f>'Indicator Data'!F9/'Indicator Data'!$BC9</f>
        <v>7.4373955024372981E-2</v>
      </c>
      <c r="H7" s="53">
        <f t="shared" si="0"/>
        <v>0.24797515312056997</v>
      </c>
      <c r="I7" s="4">
        <f t="shared" si="1"/>
        <v>6.2</v>
      </c>
      <c r="J7" s="4">
        <f>ROUND(IF('Indicator Data'!I9=0,0,IF(LOG('Indicator Data'!I9)&gt;J$139,10,IF(LOG('Indicator Data'!I9)&lt;J$140,0,10-(J$139-LOG('Indicator Data'!I9))/(J$139-J$140)*10))),1)</f>
        <v>10</v>
      </c>
      <c r="K7" s="53">
        <f>'Indicator Data'!G9/'Indicator Data'!$BC9</f>
        <v>4.7563283253553907E-4</v>
      </c>
      <c r="L7" s="53">
        <f>'Indicator Data'!I9/'Indicator Data'!$BD9</f>
        <v>2.7561576913813519E-2</v>
      </c>
      <c r="M7" s="4">
        <f t="shared" si="2"/>
        <v>0.2</v>
      </c>
      <c r="N7" s="4">
        <f t="shared" si="3"/>
        <v>9.1999999999999993</v>
      </c>
      <c r="O7" s="4">
        <f>ROUND(IF('Indicator Data'!J9=0,0,IF('Indicator Data'!J9&gt;O$139,10,IF('Indicator Data'!J9&lt;O$140,0,10-(O$139-'Indicator Data'!J9)/(O$139-O$140)*10))),1)</f>
        <v>5.8</v>
      </c>
      <c r="P7" s="143">
        <f t="shared" si="4"/>
        <v>9.6999999999999993</v>
      </c>
      <c r="Q7" s="143">
        <f t="shared" si="5"/>
        <v>7.8</v>
      </c>
      <c r="R7" s="4">
        <f>IF('Indicator Data'!H9="No data","x",ROUND(IF('Indicator Data'!H9=0,0,IF('Indicator Data'!H9&gt;R$139,10,IF('Indicator Data'!H9&lt;R$140,0,10-(R$139-'Indicator Data'!H9)/(R$139-R$140)*10))),1))</f>
        <v>3.7</v>
      </c>
      <c r="S7" s="6">
        <f t="shared" si="6"/>
        <v>3.7</v>
      </c>
      <c r="T7" s="6">
        <f t="shared" si="7"/>
        <v>1.9</v>
      </c>
      <c r="U7" s="6">
        <f t="shared" si="8"/>
        <v>6.2</v>
      </c>
      <c r="V7" s="6">
        <f t="shared" si="9"/>
        <v>5.8</v>
      </c>
      <c r="W7" s="12">
        <f t="shared" si="10"/>
        <v>4.5999999999999996</v>
      </c>
      <c r="X7" s="4">
        <f>ROUND(IF('Indicator Data'!M9=0,0,IF('Indicator Data'!M9&gt;X$139,10,IF('Indicator Data'!M9&lt;X$140,0,10-(X$139-'Indicator Data'!M9)/(X$139-X$140)*10))),1)</f>
        <v>10</v>
      </c>
      <c r="Y7" s="4">
        <f>ROUND(IF('Indicator Data'!N9=0,0,IF('Indicator Data'!N9&gt;Y$139,10,IF('Indicator Data'!N9&lt;Y$140,0,10-(Y$139-'Indicator Data'!N9)/(Y$139-Y$140)*10))),1)</f>
        <v>10</v>
      </c>
      <c r="Z7" s="6">
        <f t="shared" si="11"/>
        <v>10</v>
      </c>
      <c r="AA7" s="6">
        <f>IF('Indicator Data'!K9=5,10,IF('Indicator Data'!K9=4,8,IF('Indicator Data'!K9=3,5,IF('Indicator Data'!K9=2,2,IF('Indicator Data'!K9=1,1,0)))))</f>
        <v>5</v>
      </c>
      <c r="AB7" s="176">
        <f>IF('Indicator Data'!L9="No data","x",IF('Indicator Data'!L9&gt;1000,10,IF('Indicator Data'!L9&gt;=500,9,IF('Indicator Data'!L9&gt;=240,8,IF('Indicator Data'!L9&gt;=120,7,IF('Indicator Data'!L9&gt;=60,6,IF('Indicator Data'!L9&gt;=20,5,IF('Indicator Data'!L9&gt;=1,4,0))))))))</f>
        <v>8</v>
      </c>
      <c r="AC7" s="6">
        <f t="shared" si="12"/>
        <v>8</v>
      </c>
      <c r="AD7" s="7">
        <f t="shared" si="13"/>
        <v>8</v>
      </c>
    </row>
    <row r="8" spans="1:30">
      <c r="A8" s="8" t="s">
        <v>76</v>
      </c>
      <c r="B8" s="26" t="s">
        <v>66</v>
      </c>
      <c r="C8" s="26" t="s">
        <v>77</v>
      </c>
      <c r="D8" s="4">
        <f>ROUND(IF('Indicator Data'!G10=0,0,IF(LOG('Indicator Data'!G10)&gt;D$139,10,IF(LOG('Indicator Data'!G10)&lt;D$140,0,10-(D$139-LOG('Indicator Data'!G10))/(D$139-D$140)*10))),1)</f>
        <v>0.4</v>
      </c>
      <c r="E8" s="4">
        <f>IF('Indicator Data'!D10="No data","x",ROUND(IF(('Indicator Data'!D10)&gt;E$139,10,IF(('Indicator Data'!D10)&lt;E$140,0,10-(E$139-('Indicator Data'!D10))/(E$139-E$140)*10)),1))</f>
        <v>1</v>
      </c>
      <c r="F8" s="53">
        <f>'Indicator Data'!E10/'Indicator Data'!$BC10</f>
        <v>0.23543256150670319</v>
      </c>
      <c r="G8" s="53">
        <f>'Indicator Data'!F10/'Indicator Data'!$BC10</f>
        <v>0.27979615699990823</v>
      </c>
      <c r="H8" s="53">
        <f t="shared" si="0"/>
        <v>0.18766532000332864</v>
      </c>
      <c r="I8" s="4">
        <f t="shared" si="1"/>
        <v>4.7</v>
      </c>
      <c r="J8" s="4">
        <f>ROUND(IF('Indicator Data'!I10=0,0,IF(LOG('Indicator Data'!I10)&gt;J$139,10,IF(LOG('Indicator Data'!I10)&lt;J$140,0,10-(J$139-LOG('Indicator Data'!I10))/(J$139-J$140)*10))),1)</f>
        <v>10</v>
      </c>
      <c r="K8" s="53">
        <f>'Indicator Data'!G10/'Indicator Data'!$BC10</f>
        <v>6.8857695408412124E-5</v>
      </c>
      <c r="L8" s="53">
        <f>'Indicator Data'!I10/'Indicator Data'!$BD10</f>
        <v>2.7561576913813519E-2</v>
      </c>
      <c r="M8" s="4">
        <f t="shared" si="2"/>
        <v>0</v>
      </c>
      <c r="N8" s="4">
        <f t="shared" si="3"/>
        <v>9.1999999999999993</v>
      </c>
      <c r="O8" s="4">
        <f>ROUND(IF('Indicator Data'!J10=0,0,IF('Indicator Data'!J10&gt;O$139,10,IF('Indicator Data'!J10&lt;O$140,0,10-(O$139-'Indicator Data'!J10)/(O$139-O$140)*10))),1)</f>
        <v>2.9</v>
      </c>
      <c r="P8" s="143">
        <f t="shared" si="4"/>
        <v>9.6999999999999993</v>
      </c>
      <c r="Q8" s="143">
        <f t="shared" si="5"/>
        <v>6.3</v>
      </c>
      <c r="R8" s="4">
        <f>IF('Indicator Data'!H10="No data","x",ROUND(IF('Indicator Data'!H10=0,0,IF('Indicator Data'!H10&gt;R$139,10,IF('Indicator Data'!H10&lt;R$140,0,10-(R$139-'Indicator Data'!H10)/(R$139-R$140)*10))),1))</f>
        <v>3.5</v>
      </c>
      <c r="S8" s="6">
        <f t="shared" si="6"/>
        <v>1</v>
      </c>
      <c r="T8" s="6">
        <f t="shared" si="7"/>
        <v>0.2</v>
      </c>
      <c r="U8" s="6">
        <f t="shared" si="8"/>
        <v>4.7</v>
      </c>
      <c r="V8" s="6">
        <f t="shared" si="9"/>
        <v>4.9000000000000004</v>
      </c>
      <c r="W8" s="12">
        <f t="shared" si="10"/>
        <v>3</v>
      </c>
      <c r="X8" s="4">
        <f>ROUND(IF('Indicator Data'!M10=0,0,IF('Indicator Data'!M10&gt;X$139,10,IF('Indicator Data'!M10&lt;X$140,0,10-(X$139-'Indicator Data'!M10)/(X$139-X$140)*10))),1)</f>
        <v>10</v>
      </c>
      <c r="Y8" s="4">
        <f>ROUND(IF('Indicator Data'!N10=0,0,IF('Indicator Data'!N10&gt;Y$139,10,IF('Indicator Data'!N10&lt;Y$140,0,10-(Y$139-'Indicator Data'!N10)/(Y$139-Y$140)*10))),1)</f>
        <v>10</v>
      </c>
      <c r="Z8" s="6">
        <f t="shared" si="11"/>
        <v>10</v>
      </c>
      <c r="AA8" s="6">
        <f>IF('Indicator Data'!K10=5,10,IF('Indicator Data'!K10=4,8,IF('Indicator Data'!K10=3,5,IF('Indicator Data'!K10=2,2,IF('Indicator Data'!K10=1,1,0)))))</f>
        <v>5</v>
      </c>
      <c r="AB8" s="176">
        <f>IF('Indicator Data'!L10="No data","x",IF('Indicator Data'!L10&gt;1000,10,IF('Indicator Data'!L10&gt;=500,9,IF('Indicator Data'!L10&gt;=240,8,IF('Indicator Data'!L10&gt;=120,7,IF('Indicator Data'!L10&gt;=60,6,IF('Indicator Data'!L10&gt;=20,5,IF('Indicator Data'!L10&gt;=1,4,0))))))))</f>
        <v>5</v>
      </c>
      <c r="AC8" s="6">
        <f t="shared" si="12"/>
        <v>5</v>
      </c>
      <c r="AD8" s="7">
        <f t="shared" si="13"/>
        <v>6.7</v>
      </c>
    </row>
    <row r="9" spans="1:30">
      <c r="A9" s="8" t="s">
        <v>78</v>
      </c>
      <c r="B9" s="26" t="s">
        <v>66</v>
      </c>
      <c r="C9" s="26" t="s">
        <v>79</v>
      </c>
      <c r="D9" s="4">
        <f>ROUND(IF('Indicator Data'!G11=0,0,IF(LOG('Indicator Data'!G11)&gt;D$139,10,IF(LOG('Indicator Data'!G11)&lt;D$140,0,10-(D$139-LOG('Indicator Data'!G11))/(D$139-D$140)*10))),1)</f>
        <v>0.1</v>
      </c>
      <c r="E9" s="4">
        <f>IF('Indicator Data'!D11="No data","x",ROUND(IF(('Indicator Data'!D11)&gt;E$139,10,IF(('Indicator Data'!D11)&lt;E$140,0,10-(E$139-('Indicator Data'!D11))/(E$139-E$140)*10)),1))</f>
        <v>0.9</v>
      </c>
      <c r="F9" s="53">
        <f>'Indicator Data'!E11/'Indicator Data'!$BC11</f>
        <v>0.24644055054224029</v>
      </c>
      <c r="G9" s="53">
        <f>'Indicator Data'!F11/'Indicator Data'!$BC11</f>
        <v>0.19286288724699843</v>
      </c>
      <c r="H9" s="53">
        <f t="shared" si="0"/>
        <v>0.17143599708286975</v>
      </c>
      <c r="I9" s="4">
        <f t="shared" si="1"/>
        <v>4.3</v>
      </c>
      <c r="J9" s="4">
        <f>ROUND(IF('Indicator Data'!I11=0,0,IF(LOG('Indicator Data'!I11)&gt;J$139,10,IF(LOG('Indicator Data'!I11)&lt;J$140,0,10-(J$139-LOG('Indicator Data'!I11))/(J$139-J$140)*10))),1)</f>
        <v>10</v>
      </c>
      <c r="K9" s="53">
        <f>'Indicator Data'!G11/'Indicator Data'!$BC11</f>
        <v>1.0959779166180393E-4</v>
      </c>
      <c r="L9" s="53">
        <f>'Indicator Data'!I11/'Indicator Data'!$BD11</f>
        <v>2.7561576913813519E-2</v>
      </c>
      <c r="M9" s="4">
        <f t="shared" si="2"/>
        <v>0</v>
      </c>
      <c r="N9" s="4">
        <f t="shared" si="3"/>
        <v>9.1999999999999993</v>
      </c>
      <c r="O9" s="4">
        <f>ROUND(IF('Indicator Data'!J11=0,0,IF('Indicator Data'!J11&gt;O$139,10,IF('Indicator Data'!J11&lt;O$140,0,10-(O$139-'Indicator Data'!J11)/(O$139-O$140)*10))),1)</f>
        <v>1.4</v>
      </c>
      <c r="P9" s="143">
        <f t="shared" si="4"/>
        <v>9.6999999999999993</v>
      </c>
      <c r="Q9" s="143">
        <f t="shared" si="5"/>
        <v>5.6</v>
      </c>
      <c r="R9" s="4">
        <f>IF('Indicator Data'!H11="No data","x",ROUND(IF('Indicator Data'!H11=0,0,IF('Indicator Data'!H11&gt;R$139,10,IF('Indicator Data'!H11&lt;R$140,0,10-(R$139-'Indicator Data'!H11)/(R$139-R$140)*10))),1))</f>
        <v>3</v>
      </c>
      <c r="S9" s="6">
        <f t="shared" si="6"/>
        <v>0.9</v>
      </c>
      <c r="T9" s="6">
        <f t="shared" si="7"/>
        <v>0.1</v>
      </c>
      <c r="U9" s="6">
        <f t="shared" si="8"/>
        <v>4.3</v>
      </c>
      <c r="V9" s="6">
        <f t="shared" si="9"/>
        <v>4.3</v>
      </c>
      <c r="W9" s="12">
        <f t="shared" si="10"/>
        <v>2.6</v>
      </c>
      <c r="X9" s="4">
        <f>ROUND(IF('Indicator Data'!M11=0,0,IF('Indicator Data'!M11&gt;X$139,10,IF('Indicator Data'!M11&lt;X$140,0,10-(X$139-'Indicator Data'!M11)/(X$139-X$140)*10))),1)</f>
        <v>10</v>
      </c>
      <c r="Y9" s="4">
        <f>ROUND(IF('Indicator Data'!N11=0,0,IF('Indicator Data'!N11&gt;Y$139,10,IF('Indicator Data'!N11&lt;Y$140,0,10-(Y$139-'Indicator Data'!N11)/(Y$139-Y$140)*10))),1)</f>
        <v>10</v>
      </c>
      <c r="Z9" s="6">
        <f t="shared" si="11"/>
        <v>10</v>
      </c>
      <c r="AA9" s="6">
        <f>IF('Indicator Data'!K11=5,10,IF('Indicator Data'!K11=4,8,IF('Indicator Data'!K11=3,5,IF('Indicator Data'!K11=2,2,IF('Indicator Data'!K11=1,1,0)))))</f>
        <v>5</v>
      </c>
      <c r="AB9" s="176">
        <f>IF('Indicator Data'!L11="No data","x",IF('Indicator Data'!L11&gt;1000,10,IF('Indicator Data'!L11&gt;=500,9,IF('Indicator Data'!L11&gt;=240,8,IF('Indicator Data'!L11&gt;=120,7,IF('Indicator Data'!L11&gt;=60,6,IF('Indicator Data'!L11&gt;=20,5,IF('Indicator Data'!L11&gt;=1,4,0))))))))</f>
        <v>4</v>
      </c>
      <c r="AC9" s="6">
        <f t="shared" si="12"/>
        <v>5</v>
      </c>
      <c r="AD9" s="7">
        <f t="shared" si="13"/>
        <v>6.7</v>
      </c>
    </row>
    <row r="10" spans="1:30">
      <c r="A10" s="8" t="s">
        <v>80</v>
      </c>
      <c r="B10" s="26" t="s">
        <v>66</v>
      </c>
      <c r="C10" s="26" t="s">
        <v>81</v>
      </c>
      <c r="D10" s="4">
        <f>ROUND(IF('Indicator Data'!G12=0,0,IF(LOG('Indicator Data'!G12)&gt;D$139,10,IF(LOG('Indicator Data'!G12)&lt;D$140,0,10-(D$139-LOG('Indicator Data'!G12))/(D$139-D$140)*10))),1)</f>
        <v>4.9000000000000004</v>
      </c>
      <c r="E10" s="4">
        <f>IF('Indicator Data'!D12="No data","x",ROUND(IF(('Indicator Data'!D12)&gt;E$139,10,IF(('Indicator Data'!D12)&lt;E$140,0,10-(E$139-('Indicator Data'!D12))/(E$139-E$140)*10)),1))</f>
        <v>3.2</v>
      </c>
      <c r="F10" s="53">
        <f>'Indicator Data'!E12/'Indicator Data'!$BC12</f>
        <v>0.31721923735380897</v>
      </c>
      <c r="G10" s="53">
        <f>'Indicator Data'!F12/'Indicator Data'!$BC12</f>
        <v>7.3754177967195217E-2</v>
      </c>
      <c r="H10" s="53">
        <f t="shared" si="0"/>
        <v>0.17704816316870328</v>
      </c>
      <c r="I10" s="4">
        <f t="shared" si="1"/>
        <v>4.4000000000000004</v>
      </c>
      <c r="J10" s="4">
        <f>ROUND(IF('Indicator Data'!I12=0,0,IF(LOG('Indicator Data'!I12)&gt;J$139,10,IF(LOG('Indicator Data'!I12)&lt;J$140,0,10-(J$139-LOG('Indicator Data'!I12))/(J$139-J$140)*10))),1)</f>
        <v>10</v>
      </c>
      <c r="K10" s="53">
        <f>'Indicator Data'!G12/'Indicator Data'!$BC12</f>
        <v>1.1795515188489606E-3</v>
      </c>
      <c r="L10" s="53">
        <f>'Indicator Data'!I12/'Indicator Data'!$BD12</f>
        <v>2.7561576913813519E-2</v>
      </c>
      <c r="M10" s="4">
        <f t="shared" si="2"/>
        <v>0.4</v>
      </c>
      <c r="N10" s="4">
        <f t="shared" si="3"/>
        <v>9.1999999999999993</v>
      </c>
      <c r="O10" s="4">
        <f>ROUND(IF('Indicator Data'!J12=0,0,IF('Indicator Data'!J12&gt;O$139,10,IF('Indicator Data'!J12&lt;O$140,0,10-(O$139-'Indicator Data'!J12)/(O$139-O$140)*10))),1)</f>
        <v>2.9</v>
      </c>
      <c r="P10" s="143">
        <f t="shared" si="4"/>
        <v>9.6999999999999993</v>
      </c>
      <c r="Q10" s="143">
        <f t="shared" si="5"/>
        <v>6.3</v>
      </c>
      <c r="R10" s="4">
        <f>IF('Indicator Data'!H12="No data","x",ROUND(IF('Indicator Data'!H12=0,0,IF('Indicator Data'!H12&gt;R$139,10,IF('Indicator Data'!H12&lt;R$140,0,10-(R$139-'Indicator Data'!H12)/(R$139-R$140)*10))),1))</f>
        <v>2.6</v>
      </c>
      <c r="S10" s="6">
        <f t="shared" si="6"/>
        <v>3.2</v>
      </c>
      <c r="T10" s="6">
        <f t="shared" si="7"/>
        <v>3</v>
      </c>
      <c r="U10" s="6">
        <f t="shared" si="8"/>
        <v>4.4000000000000004</v>
      </c>
      <c r="V10" s="6">
        <f t="shared" si="9"/>
        <v>4.5</v>
      </c>
      <c r="W10" s="12">
        <f t="shared" si="10"/>
        <v>3.8</v>
      </c>
      <c r="X10" s="4">
        <f>ROUND(IF('Indicator Data'!M12=0,0,IF('Indicator Data'!M12&gt;X$139,10,IF('Indicator Data'!M12&lt;X$140,0,10-(X$139-'Indicator Data'!M12)/(X$139-X$140)*10))),1)</f>
        <v>10</v>
      </c>
      <c r="Y10" s="4">
        <f>ROUND(IF('Indicator Data'!N12=0,0,IF('Indicator Data'!N12&gt;Y$139,10,IF('Indicator Data'!N12&lt;Y$140,0,10-(Y$139-'Indicator Data'!N12)/(Y$139-Y$140)*10))),1)</f>
        <v>10</v>
      </c>
      <c r="Z10" s="6">
        <f t="shared" si="11"/>
        <v>10</v>
      </c>
      <c r="AA10" s="6">
        <f>IF('Indicator Data'!K12=5,10,IF('Indicator Data'!K12=4,8,IF('Indicator Data'!K12=3,5,IF('Indicator Data'!K12=2,2,IF('Indicator Data'!K12=1,1,0)))))</f>
        <v>5</v>
      </c>
      <c r="AB10" s="176">
        <f>IF('Indicator Data'!L12="No data","x",IF('Indicator Data'!L12&gt;1000,10,IF('Indicator Data'!L12&gt;=500,9,IF('Indicator Data'!L12&gt;=240,8,IF('Indicator Data'!L12&gt;=120,7,IF('Indicator Data'!L12&gt;=60,6,IF('Indicator Data'!L12&gt;=20,5,IF('Indicator Data'!L12&gt;=1,4,0))))))))</f>
        <v>9</v>
      </c>
      <c r="AC10" s="6">
        <f t="shared" si="12"/>
        <v>9</v>
      </c>
      <c r="AD10" s="7">
        <f t="shared" si="13"/>
        <v>9</v>
      </c>
    </row>
    <row r="11" spans="1:30">
      <c r="A11" s="8" t="s">
        <v>82</v>
      </c>
      <c r="B11" s="26" t="s">
        <v>66</v>
      </c>
      <c r="C11" s="26" t="s">
        <v>83</v>
      </c>
      <c r="D11" s="4">
        <f>ROUND(IF('Indicator Data'!G13=0,0,IF(LOG('Indicator Data'!G13)&gt;D$139,10,IF(LOG('Indicator Data'!G13)&lt;D$140,0,10-(D$139-LOG('Indicator Data'!G13))/(D$139-D$140)*10))),1)</f>
        <v>2.8</v>
      </c>
      <c r="E11" s="4">
        <f>IF('Indicator Data'!D13="No data","x",ROUND(IF(('Indicator Data'!D13)&gt;E$139,10,IF(('Indicator Data'!D13)&lt;E$140,0,10-(E$139-('Indicator Data'!D13))/(E$139-E$140)*10)),1))</f>
        <v>0.1</v>
      </c>
      <c r="F11" s="53">
        <f>'Indicator Data'!E13/'Indicator Data'!$BC13</f>
        <v>0.17990468772965051</v>
      </c>
      <c r="G11" s="53">
        <f>'Indicator Data'!F13/'Indicator Data'!$BC13</f>
        <v>6.6223504882629847E-2</v>
      </c>
      <c r="H11" s="53">
        <f t="shared" si="0"/>
        <v>0.10650822008548272</v>
      </c>
      <c r="I11" s="4">
        <f t="shared" si="1"/>
        <v>2.7</v>
      </c>
      <c r="J11" s="4">
        <f>ROUND(IF('Indicator Data'!I13=0,0,IF(LOG('Indicator Data'!I13)&gt;J$139,10,IF(LOG('Indicator Data'!I13)&lt;J$140,0,10-(J$139-LOG('Indicator Data'!I13))/(J$139-J$140)*10))),1)</f>
        <v>10</v>
      </c>
      <c r="K11" s="53">
        <f>'Indicator Data'!G13/'Indicator Data'!$BC13</f>
        <v>1.8740272001872827E-4</v>
      </c>
      <c r="L11" s="53">
        <f>'Indicator Data'!I13/'Indicator Data'!$BD13</f>
        <v>2.7561576913813519E-2</v>
      </c>
      <c r="M11" s="4">
        <f t="shared" si="2"/>
        <v>0.1</v>
      </c>
      <c r="N11" s="4">
        <f t="shared" si="3"/>
        <v>9.1999999999999993</v>
      </c>
      <c r="O11" s="4">
        <f>ROUND(IF('Indicator Data'!J13=0,0,IF('Indicator Data'!J13&gt;O$139,10,IF('Indicator Data'!J13&lt;O$140,0,10-(O$139-'Indicator Data'!J13)/(O$139-O$140)*10))),1)</f>
        <v>1.4</v>
      </c>
      <c r="P11" s="143">
        <f t="shared" si="4"/>
        <v>9.6999999999999993</v>
      </c>
      <c r="Q11" s="143">
        <f t="shared" si="5"/>
        <v>5.6</v>
      </c>
      <c r="R11" s="4">
        <f>IF('Indicator Data'!H13="No data","x",ROUND(IF('Indicator Data'!H13=0,0,IF('Indicator Data'!H13&gt;R$139,10,IF('Indicator Data'!H13&lt;R$140,0,10-(R$139-'Indicator Data'!H13)/(R$139-R$140)*10))),1))</f>
        <v>2.5</v>
      </c>
      <c r="S11" s="6">
        <f t="shared" si="6"/>
        <v>0.1</v>
      </c>
      <c r="T11" s="6">
        <f t="shared" si="7"/>
        <v>1.5</v>
      </c>
      <c r="U11" s="6">
        <f t="shared" si="8"/>
        <v>2.7</v>
      </c>
      <c r="V11" s="6">
        <f t="shared" si="9"/>
        <v>4.0999999999999996</v>
      </c>
      <c r="W11" s="12">
        <f t="shared" si="10"/>
        <v>2.2000000000000002</v>
      </c>
      <c r="X11" s="4">
        <f>ROUND(IF('Indicator Data'!M13=0,0,IF('Indicator Data'!M13&gt;X$139,10,IF('Indicator Data'!M13&lt;X$140,0,10-(X$139-'Indicator Data'!M13)/(X$139-X$140)*10))),1)</f>
        <v>10</v>
      </c>
      <c r="Y11" s="4">
        <f>ROUND(IF('Indicator Data'!N13=0,0,IF('Indicator Data'!N13&gt;Y$139,10,IF('Indicator Data'!N13&lt;Y$140,0,10-(Y$139-'Indicator Data'!N13)/(Y$139-Y$140)*10))),1)</f>
        <v>10</v>
      </c>
      <c r="Z11" s="6">
        <f t="shared" si="11"/>
        <v>10</v>
      </c>
      <c r="AA11" s="6">
        <f>IF('Indicator Data'!K13=5,10,IF('Indicator Data'!K13=4,8,IF('Indicator Data'!K13=3,5,IF('Indicator Data'!K13=2,2,IF('Indicator Data'!K13=1,1,0)))))</f>
        <v>0</v>
      </c>
      <c r="AB11" s="176">
        <f>IF('Indicator Data'!L13="No data","x",IF('Indicator Data'!L13&gt;1000,10,IF('Indicator Data'!L13&gt;=500,9,IF('Indicator Data'!L13&gt;=240,8,IF('Indicator Data'!L13&gt;=120,7,IF('Indicator Data'!L13&gt;=60,6,IF('Indicator Data'!L13&gt;=20,5,IF('Indicator Data'!L13&gt;=1,4,0))))))))</f>
        <v>7</v>
      </c>
      <c r="AC11" s="6">
        <f t="shared" si="12"/>
        <v>7</v>
      </c>
      <c r="AD11" s="7">
        <f t="shared" si="13"/>
        <v>5.7</v>
      </c>
    </row>
    <row r="12" spans="1:30">
      <c r="A12" s="8" t="s">
        <v>84</v>
      </c>
      <c r="B12" s="26" t="s">
        <v>66</v>
      </c>
      <c r="C12" s="26" t="s">
        <v>85</v>
      </c>
      <c r="D12" s="4">
        <f>ROUND(IF('Indicator Data'!G14=0,0,IF(LOG('Indicator Data'!G14)&gt;D$139,10,IF(LOG('Indicator Data'!G14)&lt;D$140,0,10-(D$139-LOG('Indicator Data'!G14))/(D$139-D$140)*10))),1)</f>
        <v>1.7</v>
      </c>
      <c r="E12" s="4">
        <f>IF('Indicator Data'!D14="No data","x",ROUND(IF(('Indicator Data'!D14)&gt;E$139,10,IF(('Indicator Data'!D14)&lt;E$140,0,10-(E$139-('Indicator Data'!D14))/(E$139-E$140)*10)),1))</f>
        <v>3.1</v>
      </c>
      <c r="F12" s="53">
        <f>'Indicator Data'!E14/'Indicator Data'!$BC14</f>
        <v>0.22980395758296895</v>
      </c>
      <c r="G12" s="53">
        <f>'Indicator Data'!F14/'Indicator Data'!$BC14</f>
        <v>0.20296014706619295</v>
      </c>
      <c r="H12" s="53">
        <f t="shared" si="0"/>
        <v>0.16564201555803271</v>
      </c>
      <c r="I12" s="4">
        <f t="shared" si="1"/>
        <v>4.0999999999999996</v>
      </c>
      <c r="J12" s="4">
        <f>ROUND(IF('Indicator Data'!I14=0,0,IF(LOG('Indicator Data'!I14)&gt;J$139,10,IF(LOG('Indicator Data'!I14)&lt;J$140,0,10-(J$139-LOG('Indicator Data'!I14))/(J$139-J$140)*10))),1)</f>
        <v>10</v>
      </c>
      <c r="K12" s="53">
        <f>'Indicator Data'!G14/'Indicator Data'!$BC14</f>
        <v>1.8304390271022862E-4</v>
      </c>
      <c r="L12" s="53">
        <f>'Indicator Data'!I14/'Indicator Data'!$BD14</f>
        <v>2.7561576913813519E-2</v>
      </c>
      <c r="M12" s="4">
        <f t="shared" si="2"/>
        <v>0.1</v>
      </c>
      <c r="N12" s="4">
        <f t="shared" si="3"/>
        <v>9.1999999999999993</v>
      </c>
      <c r="O12" s="4">
        <f>ROUND(IF('Indicator Data'!J14=0,0,IF('Indicator Data'!J14&gt;O$139,10,IF('Indicator Data'!J14&lt;O$140,0,10-(O$139-'Indicator Data'!J14)/(O$139-O$140)*10))),1)</f>
        <v>10</v>
      </c>
      <c r="P12" s="143">
        <f t="shared" si="4"/>
        <v>9.6999999999999993</v>
      </c>
      <c r="Q12" s="143">
        <f t="shared" si="5"/>
        <v>9.9</v>
      </c>
      <c r="R12" s="4">
        <f>IF('Indicator Data'!H14="No data","x",ROUND(IF('Indicator Data'!H14=0,0,IF('Indicator Data'!H14&gt;R$139,10,IF('Indicator Data'!H14&lt;R$140,0,10-(R$139-'Indicator Data'!H14)/(R$139-R$140)*10))),1))</f>
        <v>3.7</v>
      </c>
      <c r="S12" s="6">
        <f t="shared" si="6"/>
        <v>3.1</v>
      </c>
      <c r="T12" s="6">
        <f t="shared" si="7"/>
        <v>0.9</v>
      </c>
      <c r="U12" s="6">
        <f t="shared" si="8"/>
        <v>4.0999999999999996</v>
      </c>
      <c r="V12" s="6">
        <f t="shared" si="9"/>
        <v>6.8</v>
      </c>
      <c r="W12" s="12">
        <f t="shared" si="10"/>
        <v>4.0999999999999996</v>
      </c>
      <c r="X12" s="4">
        <f>ROUND(IF('Indicator Data'!M14=0,0,IF('Indicator Data'!M14&gt;X$139,10,IF('Indicator Data'!M14&lt;X$140,0,10-(X$139-'Indicator Data'!M14)/(X$139-X$140)*10))),1)</f>
        <v>10</v>
      </c>
      <c r="Y12" s="4">
        <f>ROUND(IF('Indicator Data'!N14=0,0,IF('Indicator Data'!N14&gt;Y$139,10,IF('Indicator Data'!N14&lt;Y$140,0,10-(Y$139-'Indicator Data'!N14)/(Y$139-Y$140)*10))),1)</f>
        <v>10</v>
      </c>
      <c r="Z12" s="6">
        <f t="shared" si="11"/>
        <v>10</v>
      </c>
      <c r="AA12" s="6">
        <f>IF('Indicator Data'!K14=5,10,IF('Indicator Data'!K14=4,8,IF('Indicator Data'!K14=3,5,IF('Indicator Data'!K14=2,2,IF('Indicator Data'!K14=1,1,0)))))</f>
        <v>5</v>
      </c>
      <c r="AB12" s="176">
        <f>IF('Indicator Data'!L14="No data","x",IF('Indicator Data'!L14&gt;1000,10,IF('Indicator Data'!L14&gt;=500,9,IF('Indicator Data'!L14&gt;=240,8,IF('Indicator Data'!L14&gt;=120,7,IF('Indicator Data'!L14&gt;=60,6,IF('Indicator Data'!L14&gt;=20,5,IF('Indicator Data'!L14&gt;=1,4,0))))))))</f>
        <v>8</v>
      </c>
      <c r="AC12" s="6">
        <f t="shared" si="12"/>
        <v>8</v>
      </c>
      <c r="AD12" s="7">
        <f t="shared" si="13"/>
        <v>8</v>
      </c>
    </row>
    <row r="13" spans="1:30">
      <c r="A13" s="8" t="s">
        <v>86</v>
      </c>
      <c r="B13" s="26" t="s">
        <v>66</v>
      </c>
      <c r="C13" s="26" t="s">
        <v>87</v>
      </c>
      <c r="D13" s="4">
        <f>ROUND(IF('Indicator Data'!G15=0,0,IF(LOG('Indicator Data'!G15)&gt;D$139,10,IF(LOG('Indicator Data'!G15)&lt;D$140,0,10-(D$139-LOG('Indicator Data'!G15))/(D$139-D$140)*10))),1)</f>
        <v>2.6</v>
      </c>
      <c r="E13" s="4">
        <f>IF('Indicator Data'!D15="No data","x",ROUND(IF(('Indicator Data'!D15)&gt;E$139,10,IF(('Indicator Data'!D15)&lt;E$140,0,10-(E$139-('Indicator Data'!D15))/(E$139-E$140)*10)),1))</f>
        <v>1.6</v>
      </c>
      <c r="F13" s="53">
        <f>'Indicator Data'!E15/'Indicator Data'!$BC15</f>
        <v>0.32999999399233138</v>
      </c>
      <c r="G13" s="53">
        <f>'Indicator Data'!F15/'Indicator Data'!$BC15</f>
        <v>0.36432028663740573</v>
      </c>
      <c r="H13" s="53">
        <f t="shared" si="0"/>
        <v>0.25608006865551713</v>
      </c>
      <c r="I13" s="4">
        <f t="shared" si="1"/>
        <v>6.4</v>
      </c>
      <c r="J13" s="4">
        <f>ROUND(IF('Indicator Data'!I15=0,0,IF(LOG('Indicator Data'!I15)&gt;J$139,10,IF(LOG('Indicator Data'!I15)&lt;J$140,0,10-(J$139-LOG('Indicator Data'!I15))/(J$139-J$140)*10))),1)</f>
        <v>10</v>
      </c>
      <c r="K13" s="53">
        <f>'Indicator Data'!G15/'Indicator Data'!$BC15</f>
        <v>5.7605295324828464E-4</v>
      </c>
      <c r="L13" s="53">
        <f>'Indicator Data'!I15/'Indicator Data'!$BD15</f>
        <v>2.7561576913813519E-2</v>
      </c>
      <c r="M13" s="4">
        <f t="shared" si="2"/>
        <v>0.2</v>
      </c>
      <c r="N13" s="4">
        <f t="shared" si="3"/>
        <v>9.1999999999999993</v>
      </c>
      <c r="O13" s="4">
        <f>ROUND(IF('Indicator Data'!J15=0,0,IF('Indicator Data'!J15&gt;O$139,10,IF('Indicator Data'!J15&lt;O$140,0,10-(O$139-'Indicator Data'!J15)/(O$139-O$140)*10))),1)</f>
        <v>4.3</v>
      </c>
      <c r="P13" s="143">
        <f t="shared" si="4"/>
        <v>9.6999999999999993</v>
      </c>
      <c r="Q13" s="143">
        <f t="shared" si="5"/>
        <v>7</v>
      </c>
      <c r="R13" s="4">
        <f>IF('Indicator Data'!H15="No data","x",ROUND(IF('Indicator Data'!H15=0,0,IF('Indicator Data'!H15&gt;R$139,10,IF('Indicator Data'!H15&lt;R$140,0,10-(R$139-'Indicator Data'!H15)/(R$139-R$140)*10))),1))</f>
        <v>2.9</v>
      </c>
      <c r="S13" s="6">
        <f t="shared" si="6"/>
        <v>1.6</v>
      </c>
      <c r="T13" s="6">
        <f t="shared" si="7"/>
        <v>1.5</v>
      </c>
      <c r="U13" s="6">
        <f t="shared" si="8"/>
        <v>6.4</v>
      </c>
      <c r="V13" s="6">
        <f t="shared" si="9"/>
        <v>5</v>
      </c>
      <c r="W13" s="12">
        <f t="shared" si="10"/>
        <v>3.9</v>
      </c>
      <c r="X13" s="4">
        <f>ROUND(IF('Indicator Data'!M15=0,0,IF('Indicator Data'!M15&gt;X$139,10,IF('Indicator Data'!M15&lt;X$140,0,10-(X$139-'Indicator Data'!M15)/(X$139-X$140)*10))),1)</f>
        <v>10</v>
      </c>
      <c r="Y13" s="4">
        <f>ROUND(IF('Indicator Data'!N15=0,0,IF('Indicator Data'!N15&gt;Y$139,10,IF('Indicator Data'!N15&lt;Y$140,0,10-(Y$139-'Indicator Data'!N15)/(Y$139-Y$140)*10))),1)</f>
        <v>0</v>
      </c>
      <c r="Z13" s="6">
        <f t="shared" si="11"/>
        <v>7.6</v>
      </c>
      <c r="AA13" s="6">
        <f>IF('Indicator Data'!K15=5,10,IF('Indicator Data'!K15=4,8,IF('Indicator Data'!K15=3,5,IF('Indicator Data'!K15=2,2,IF('Indicator Data'!K15=1,1,0)))))</f>
        <v>0</v>
      </c>
      <c r="AB13" s="176">
        <f>IF('Indicator Data'!L15="No data","x",IF('Indicator Data'!L15&gt;1000,10,IF('Indicator Data'!L15&gt;=500,9,IF('Indicator Data'!L15&gt;=240,8,IF('Indicator Data'!L15&gt;=120,7,IF('Indicator Data'!L15&gt;=60,6,IF('Indicator Data'!L15&gt;=20,5,IF('Indicator Data'!L15&gt;=1,4,0))))))))</f>
        <v>4</v>
      </c>
      <c r="AC13" s="6">
        <f t="shared" si="12"/>
        <v>4</v>
      </c>
      <c r="AD13" s="7">
        <f t="shared" si="13"/>
        <v>3.9</v>
      </c>
    </row>
    <row r="14" spans="1:30">
      <c r="A14" s="8" t="s">
        <v>88</v>
      </c>
      <c r="B14" s="26" t="s">
        <v>66</v>
      </c>
      <c r="C14" s="26" t="s">
        <v>89</v>
      </c>
      <c r="D14" s="4">
        <f>ROUND(IF('Indicator Data'!G16=0,0,IF(LOG('Indicator Data'!G16)&gt;D$139,10,IF(LOG('Indicator Data'!G16)&lt;D$140,0,10-(D$139-LOG('Indicator Data'!G16))/(D$139-D$140)*10))),1)</f>
        <v>4.9000000000000004</v>
      </c>
      <c r="E14" s="4">
        <f>IF('Indicator Data'!D16="No data","x",ROUND(IF(('Indicator Data'!D16)&gt;E$139,10,IF(('Indicator Data'!D16)&lt;E$140,0,10-(E$139-('Indicator Data'!D16))/(E$139-E$140)*10)),1))</f>
        <v>5</v>
      </c>
      <c r="F14" s="53">
        <f>'Indicator Data'!E16/'Indicator Data'!$BC16</f>
        <v>0.16724129742838456</v>
      </c>
      <c r="G14" s="53">
        <f>'Indicator Data'!F16/'Indicator Data'!$BC16</f>
        <v>0.12112094620687071</v>
      </c>
      <c r="H14" s="53">
        <f t="shared" si="0"/>
        <v>0.11390088526590995</v>
      </c>
      <c r="I14" s="4">
        <f t="shared" si="1"/>
        <v>2.8</v>
      </c>
      <c r="J14" s="4">
        <f>ROUND(IF('Indicator Data'!I16=0,0,IF(LOG('Indicator Data'!I16)&gt;J$139,10,IF(LOG('Indicator Data'!I16)&lt;J$140,0,10-(J$139-LOG('Indicator Data'!I16))/(J$139-J$140)*10))),1)</f>
        <v>10</v>
      </c>
      <c r="K14" s="53">
        <f>'Indicator Data'!G16/'Indicator Data'!$BC16</f>
        <v>1.5713918589176441E-3</v>
      </c>
      <c r="L14" s="53">
        <f>'Indicator Data'!I16/'Indicator Data'!$BD16</f>
        <v>2.7561576913813519E-2</v>
      </c>
      <c r="M14" s="4">
        <f t="shared" si="2"/>
        <v>0.5</v>
      </c>
      <c r="N14" s="4">
        <f t="shared" si="3"/>
        <v>9.1999999999999993</v>
      </c>
      <c r="O14" s="4">
        <f>ROUND(IF('Indicator Data'!J16=0,0,IF('Indicator Data'!J16&gt;O$139,10,IF('Indicator Data'!J16&lt;O$140,0,10-(O$139-'Indicator Data'!J16)/(O$139-O$140)*10))),1)</f>
        <v>7.2</v>
      </c>
      <c r="P14" s="143">
        <f t="shared" si="4"/>
        <v>9.6999999999999993</v>
      </c>
      <c r="Q14" s="143">
        <f t="shared" si="5"/>
        <v>8.5</v>
      </c>
      <c r="R14" s="4">
        <f>IF('Indicator Data'!H16="No data","x",ROUND(IF('Indicator Data'!H16=0,0,IF('Indicator Data'!H16&gt;R$139,10,IF('Indicator Data'!H16&lt;R$140,0,10-(R$139-'Indicator Data'!H16)/(R$139-R$140)*10))),1))</f>
        <v>4.2</v>
      </c>
      <c r="S14" s="6">
        <f t="shared" si="6"/>
        <v>5</v>
      </c>
      <c r="T14" s="6">
        <f t="shared" si="7"/>
        <v>3</v>
      </c>
      <c r="U14" s="6">
        <f t="shared" si="8"/>
        <v>2.8</v>
      </c>
      <c r="V14" s="6">
        <f t="shared" si="9"/>
        <v>6.4</v>
      </c>
      <c r="W14" s="12">
        <f t="shared" si="10"/>
        <v>4.5</v>
      </c>
      <c r="X14" s="4">
        <f>ROUND(IF('Indicator Data'!M16=0,0,IF('Indicator Data'!M16&gt;X$139,10,IF('Indicator Data'!M16&lt;X$140,0,10-(X$139-'Indicator Data'!M16)/(X$139-X$140)*10))),1)</f>
        <v>10</v>
      </c>
      <c r="Y14" s="4">
        <f>ROUND(IF('Indicator Data'!N16=0,0,IF('Indicator Data'!N16&gt;Y$139,10,IF('Indicator Data'!N16&lt;Y$140,0,10-(Y$139-'Indicator Data'!N16)/(Y$139-Y$140)*10))),1)</f>
        <v>10</v>
      </c>
      <c r="Z14" s="6">
        <f t="shared" si="11"/>
        <v>10</v>
      </c>
      <c r="AA14" s="6">
        <f>IF('Indicator Data'!K16=5,10,IF('Indicator Data'!K16=4,8,IF('Indicator Data'!K16=3,5,IF('Indicator Data'!K16=2,2,IF('Indicator Data'!K16=1,1,0)))))</f>
        <v>10</v>
      </c>
      <c r="AB14" s="176">
        <f>IF('Indicator Data'!L16="No data","x",IF('Indicator Data'!L16&gt;1000,10,IF('Indicator Data'!L16&gt;=500,9,IF('Indicator Data'!L16&gt;=240,8,IF('Indicator Data'!L16&gt;=120,7,IF('Indicator Data'!L16&gt;=60,6,IF('Indicator Data'!L16&gt;=20,5,IF('Indicator Data'!L16&gt;=1,4,0))))))))</f>
        <v>9</v>
      </c>
      <c r="AC14" s="6">
        <f t="shared" si="12"/>
        <v>10</v>
      </c>
      <c r="AD14" s="7">
        <f t="shared" si="13"/>
        <v>10</v>
      </c>
    </row>
    <row r="15" spans="1:30">
      <c r="A15" s="8" t="s">
        <v>90</v>
      </c>
      <c r="B15" s="26" t="s">
        <v>66</v>
      </c>
      <c r="C15" s="26" t="s">
        <v>91</v>
      </c>
      <c r="D15" s="4">
        <f>ROUND(IF('Indicator Data'!G17=0,0,IF(LOG('Indicator Data'!G17)&gt;D$139,10,IF(LOG('Indicator Data'!G17)&lt;D$140,0,10-(D$139-LOG('Indicator Data'!G17))/(D$139-D$140)*10))),1)</f>
        <v>1.9</v>
      </c>
      <c r="E15" s="4">
        <f>IF('Indicator Data'!D17="No data","x",ROUND(IF(('Indicator Data'!D17)&gt;E$139,10,IF(('Indicator Data'!D17)&lt;E$140,0,10-(E$139-('Indicator Data'!D17))/(E$139-E$140)*10)),1))</f>
        <v>1.4</v>
      </c>
      <c r="F15" s="53">
        <f>'Indicator Data'!E17/'Indicator Data'!$BC17</f>
        <v>7.9627121716262073E-2</v>
      </c>
      <c r="G15" s="53">
        <f>'Indicator Data'!F17/'Indicator Data'!$BC17</f>
        <v>4.2539702103170929E-2</v>
      </c>
      <c r="H15" s="53">
        <f t="shared" si="0"/>
        <v>5.0448486383923768E-2</v>
      </c>
      <c r="I15" s="4">
        <f t="shared" si="1"/>
        <v>1.3</v>
      </c>
      <c r="J15" s="4">
        <f>ROUND(IF('Indicator Data'!I17=0,0,IF(LOG('Indicator Data'!I17)&gt;J$139,10,IF(LOG('Indicator Data'!I17)&lt;J$140,0,10-(J$139-LOG('Indicator Data'!I17))/(J$139-J$140)*10))),1)</f>
        <v>10</v>
      </c>
      <c r="K15" s="53">
        <f>'Indicator Data'!G17/'Indicator Data'!$BC17</f>
        <v>3.5840016204545766E-4</v>
      </c>
      <c r="L15" s="53">
        <f>'Indicator Data'!I17/'Indicator Data'!$BD17</f>
        <v>2.7561576913813519E-2</v>
      </c>
      <c r="M15" s="4">
        <f t="shared" si="2"/>
        <v>0.1</v>
      </c>
      <c r="N15" s="4">
        <f t="shared" si="3"/>
        <v>9.1999999999999993</v>
      </c>
      <c r="O15" s="4">
        <f>ROUND(IF('Indicator Data'!J17=0,0,IF('Indicator Data'!J17&gt;O$139,10,IF('Indicator Data'!J17&lt;O$140,0,10-(O$139-'Indicator Data'!J17)/(O$139-O$140)*10))),1)</f>
        <v>1.4</v>
      </c>
      <c r="P15" s="143">
        <f t="shared" si="4"/>
        <v>9.6999999999999993</v>
      </c>
      <c r="Q15" s="143">
        <f t="shared" si="5"/>
        <v>5.6</v>
      </c>
      <c r="R15" s="4">
        <f>IF('Indicator Data'!H17="No data","x",ROUND(IF('Indicator Data'!H17=0,0,IF('Indicator Data'!H17&gt;R$139,10,IF('Indicator Data'!H17&lt;R$140,0,10-(R$139-'Indicator Data'!H17)/(R$139-R$140)*10))),1))</f>
        <v>1</v>
      </c>
      <c r="S15" s="6">
        <f t="shared" si="6"/>
        <v>1.4</v>
      </c>
      <c r="T15" s="6">
        <f t="shared" si="7"/>
        <v>1</v>
      </c>
      <c r="U15" s="6">
        <f t="shared" si="8"/>
        <v>1.3</v>
      </c>
      <c r="V15" s="6">
        <f t="shared" si="9"/>
        <v>3.3</v>
      </c>
      <c r="W15" s="12">
        <f t="shared" si="10"/>
        <v>1.8</v>
      </c>
      <c r="X15" s="4">
        <f>ROUND(IF('Indicator Data'!M17=0,0,IF('Indicator Data'!M17&gt;X$139,10,IF('Indicator Data'!M17&lt;X$140,0,10-(X$139-'Indicator Data'!M17)/(X$139-X$140)*10))),1)</f>
        <v>10</v>
      </c>
      <c r="Y15" s="4">
        <f>ROUND(IF('Indicator Data'!N17=0,0,IF('Indicator Data'!N17&gt;Y$139,10,IF('Indicator Data'!N17&lt;Y$140,0,10-(Y$139-'Indicator Data'!N17)/(Y$139-Y$140)*10))),1)</f>
        <v>10</v>
      </c>
      <c r="Z15" s="6">
        <f t="shared" si="11"/>
        <v>10</v>
      </c>
      <c r="AA15" s="6">
        <f>IF('Indicator Data'!K17=5,10,IF('Indicator Data'!K17=4,8,IF('Indicator Data'!K17=3,5,IF('Indicator Data'!K17=2,2,IF('Indicator Data'!K17=1,1,0)))))</f>
        <v>5</v>
      </c>
      <c r="AB15" s="176">
        <f>IF('Indicator Data'!L17="No data","x",IF('Indicator Data'!L17&gt;1000,10,IF('Indicator Data'!L17&gt;=500,9,IF('Indicator Data'!L17&gt;=240,8,IF('Indicator Data'!L17&gt;=120,7,IF('Indicator Data'!L17&gt;=60,6,IF('Indicator Data'!L17&gt;=20,5,IF('Indicator Data'!L17&gt;=1,4,0))))))))</f>
        <v>5</v>
      </c>
      <c r="AC15" s="6">
        <f t="shared" si="12"/>
        <v>5</v>
      </c>
      <c r="AD15" s="7">
        <f t="shared" si="13"/>
        <v>6.7</v>
      </c>
    </row>
    <row r="16" spans="1:30">
      <c r="A16" s="8" t="s">
        <v>93</v>
      </c>
      <c r="B16" s="26" t="s">
        <v>94</v>
      </c>
      <c r="C16" s="26" t="s">
        <v>95</v>
      </c>
      <c r="D16" s="4">
        <f>ROUND(IF('Indicator Data'!G18=0,0,IF(LOG('Indicator Data'!G18)&gt;D$139,10,IF(LOG('Indicator Data'!G18)&lt;D$140,0,10-(D$139-LOG('Indicator Data'!G18))/(D$139-D$140)*10))),1)</f>
        <v>1.7</v>
      </c>
      <c r="E16" s="4">
        <f>IF('Indicator Data'!D18="No data","x",ROUND(IF(('Indicator Data'!D18)&gt;E$139,10,IF(('Indicator Data'!D18)&lt;E$140,0,10-(E$139-('Indicator Data'!D18))/(E$139-E$140)*10)),1))</f>
        <v>0.9</v>
      </c>
      <c r="F16" s="53">
        <f>'Indicator Data'!E18/'Indicator Data'!$BC18</f>
        <v>0.45868578643062413</v>
      </c>
      <c r="G16" s="53">
        <f>'Indicator Data'!F18/'Indicator Data'!$BC18</f>
        <v>1.9379349239521119E-2</v>
      </c>
      <c r="H16" s="53">
        <f t="shared" si="0"/>
        <v>0.23418773052519234</v>
      </c>
      <c r="I16" s="4">
        <f t="shared" si="1"/>
        <v>5.9</v>
      </c>
      <c r="J16" s="4">
        <f>ROUND(IF('Indicator Data'!I18=0,0,IF(LOG('Indicator Data'!I18)&gt;J$139,10,IF(LOG('Indicator Data'!I18)&lt;J$140,0,10-(J$139-LOG('Indicator Data'!I18))/(J$139-J$140)*10))),1)</f>
        <v>10</v>
      </c>
      <c r="K16" s="53">
        <f>'Indicator Data'!G18/'Indicator Data'!$BC18</f>
        <v>1.9870426046589946E-4</v>
      </c>
      <c r="L16" s="53">
        <f>'Indicator Data'!I18/'Indicator Data'!$BD18</f>
        <v>3.9326964866148841E-3</v>
      </c>
      <c r="M16" s="4">
        <f t="shared" si="2"/>
        <v>0.1</v>
      </c>
      <c r="N16" s="4">
        <f t="shared" si="3"/>
        <v>1.3</v>
      </c>
      <c r="O16" s="4">
        <f>ROUND(IF('Indicator Data'!J18=0,0,IF('Indicator Data'!J18&gt;O$139,10,IF('Indicator Data'!J18&lt;O$140,0,10-(O$139-'Indicator Data'!J18)/(O$139-O$140)*10))),1)</f>
        <v>0</v>
      </c>
      <c r="P16" s="143">
        <f t="shared" si="4"/>
        <v>7.8</v>
      </c>
      <c r="Q16" s="143">
        <f t="shared" si="5"/>
        <v>3.9</v>
      </c>
      <c r="R16" s="4">
        <f>IF('Indicator Data'!H18="No data","x",ROUND(IF('Indicator Data'!H18=0,0,IF('Indicator Data'!H18&gt;R$139,10,IF('Indicator Data'!H18&lt;R$140,0,10-(R$139-'Indicator Data'!H18)/(R$139-R$140)*10))),1))</f>
        <v>0.8</v>
      </c>
      <c r="S16" s="6">
        <f t="shared" si="6"/>
        <v>0.9</v>
      </c>
      <c r="T16" s="6">
        <f t="shared" si="7"/>
        <v>0.9</v>
      </c>
      <c r="U16" s="6">
        <f t="shared" si="8"/>
        <v>5.9</v>
      </c>
      <c r="V16" s="6">
        <f t="shared" si="9"/>
        <v>2.4</v>
      </c>
      <c r="W16" s="12">
        <f t="shared" si="10"/>
        <v>2.8</v>
      </c>
      <c r="X16" s="4">
        <f>ROUND(IF('Indicator Data'!M18=0,0,IF('Indicator Data'!M18&gt;X$139,10,IF('Indicator Data'!M18&lt;X$140,0,10-(X$139-'Indicator Data'!M18)/(X$139-X$140)*10))),1)</f>
        <v>9.9</v>
      </c>
      <c r="Y16" s="4">
        <f>ROUND(IF('Indicator Data'!N18=0,0,IF('Indicator Data'!N18&gt;Y$139,10,IF('Indicator Data'!N18&lt;Y$140,0,10-(Y$139-'Indicator Data'!N18)/(Y$139-Y$140)*10))),1)</f>
        <v>10</v>
      </c>
      <c r="Z16" s="6">
        <f t="shared" si="11"/>
        <v>10</v>
      </c>
      <c r="AA16" s="6">
        <f>IF('Indicator Data'!K18=5,10,IF('Indicator Data'!K18=4,8,IF('Indicator Data'!K18=3,5,IF('Indicator Data'!K18=2,2,IF('Indicator Data'!K18=1,1,0)))))</f>
        <v>0</v>
      </c>
      <c r="AB16" s="176">
        <f>IF('Indicator Data'!L18="No data","x",IF('Indicator Data'!L18&gt;1000,10,IF('Indicator Data'!L18&gt;=500,9,IF('Indicator Data'!L18&gt;=240,8,IF('Indicator Data'!L18&gt;=120,7,IF('Indicator Data'!L18&gt;=60,6,IF('Indicator Data'!L18&gt;=20,5,IF('Indicator Data'!L18&gt;=1,4,0))))))))</f>
        <v>4</v>
      </c>
      <c r="AC16" s="6">
        <f t="shared" si="12"/>
        <v>4</v>
      </c>
      <c r="AD16" s="7">
        <f t="shared" si="13"/>
        <v>4.7</v>
      </c>
    </row>
    <row r="17" spans="1:30">
      <c r="A17" s="8" t="s">
        <v>70</v>
      </c>
      <c r="B17" s="26" t="s">
        <v>94</v>
      </c>
      <c r="C17" s="26" t="s">
        <v>96</v>
      </c>
      <c r="D17" s="4">
        <f>ROUND(IF('Indicator Data'!G19=0,0,IF(LOG('Indicator Data'!G19)&gt;D$139,10,IF(LOG('Indicator Data'!G19)&lt;D$140,0,10-(D$139-LOG('Indicator Data'!G19))/(D$139-D$140)*10))),1)</f>
        <v>5</v>
      </c>
      <c r="E17" s="4">
        <f>IF('Indicator Data'!D19="No data","x",ROUND(IF(('Indicator Data'!D19)&gt;E$139,10,IF(('Indicator Data'!D19)&lt;E$140,0,10-(E$139-('Indicator Data'!D19))/(E$139-E$140)*10)),1))</f>
        <v>0.4</v>
      </c>
      <c r="F17" s="53">
        <f>'Indicator Data'!E19/'Indicator Data'!$BC19</f>
        <v>8.1404430958513949E-2</v>
      </c>
      <c r="G17" s="53">
        <f>'Indicator Data'!F19/'Indicator Data'!$BC19</f>
        <v>0.12500251628784051</v>
      </c>
      <c r="H17" s="53">
        <f t="shared" si="0"/>
        <v>7.1952844551217102E-2</v>
      </c>
      <c r="I17" s="4">
        <f t="shared" si="1"/>
        <v>1.8</v>
      </c>
      <c r="J17" s="4">
        <f>ROUND(IF('Indicator Data'!I19=0,0,IF(LOG('Indicator Data'!I19)&gt;J$139,10,IF(LOG('Indicator Data'!I19)&lt;J$140,0,10-(J$139-LOG('Indicator Data'!I19))/(J$139-J$140)*10))),1)</f>
        <v>10</v>
      </c>
      <c r="K17" s="53">
        <f>'Indicator Data'!G19/'Indicator Data'!$BC19</f>
        <v>6.2437383223994765E-4</v>
      </c>
      <c r="L17" s="53">
        <f>'Indicator Data'!I19/'Indicator Data'!$BD19</f>
        <v>3.9326964866148841E-3</v>
      </c>
      <c r="M17" s="4">
        <f t="shared" si="2"/>
        <v>0.2</v>
      </c>
      <c r="N17" s="4">
        <f t="shared" si="3"/>
        <v>1.3</v>
      </c>
      <c r="O17" s="4">
        <f>ROUND(IF('Indicator Data'!J19=0,0,IF('Indicator Data'!J19&gt;O$139,10,IF('Indicator Data'!J19&lt;O$140,0,10-(O$139-'Indicator Data'!J19)/(O$139-O$140)*10))),1)</f>
        <v>2.9</v>
      </c>
      <c r="P17" s="143">
        <f t="shared" si="4"/>
        <v>7.8</v>
      </c>
      <c r="Q17" s="143">
        <f t="shared" si="5"/>
        <v>5.4</v>
      </c>
      <c r="R17" s="4">
        <f>IF('Indicator Data'!H19="No data","x",ROUND(IF('Indicator Data'!H19=0,0,IF('Indicator Data'!H19&gt;R$139,10,IF('Indicator Data'!H19&lt;R$140,0,10-(R$139-'Indicator Data'!H19)/(R$139-R$140)*10))),1))</f>
        <v>2.5</v>
      </c>
      <c r="S17" s="6">
        <f t="shared" si="6"/>
        <v>0.4</v>
      </c>
      <c r="T17" s="6">
        <f t="shared" si="7"/>
        <v>2.9</v>
      </c>
      <c r="U17" s="6">
        <f t="shared" si="8"/>
        <v>1.8</v>
      </c>
      <c r="V17" s="6">
        <f t="shared" si="9"/>
        <v>4</v>
      </c>
      <c r="W17" s="12">
        <f t="shared" si="10"/>
        <v>2.4</v>
      </c>
      <c r="X17" s="4">
        <f>ROUND(IF('Indicator Data'!M19=0,0,IF('Indicator Data'!M19&gt;X$139,10,IF('Indicator Data'!M19&lt;X$140,0,10-(X$139-'Indicator Data'!M19)/(X$139-X$140)*10))),1)</f>
        <v>9.9</v>
      </c>
      <c r="Y17" s="4">
        <f>ROUND(IF('Indicator Data'!N19=0,0,IF('Indicator Data'!N19&gt;Y$139,10,IF('Indicator Data'!N19&lt;Y$140,0,10-(Y$139-'Indicator Data'!N19)/(Y$139-Y$140)*10))),1)</f>
        <v>10</v>
      </c>
      <c r="Z17" s="6">
        <f t="shared" si="11"/>
        <v>10</v>
      </c>
      <c r="AA17" s="6">
        <f>IF('Indicator Data'!K19=5,10,IF('Indicator Data'!K19=4,8,IF('Indicator Data'!K19=3,5,IF('Indicator Data'!K19=2,2,IF('Indicator Data'!K19=1,1,0)))))</f>
        <v>5</v>
      </c>
      <c r="AB17" s="176">
        <f>IF('Indicator Data'!L19="No data","x",IF('Indicator Data'!L19&gt;1000,10,IF('Indicator Data'!L19&gt;=500,9,IF('Indicator Data'!L19&gt;=240,8,IF('Indicator Data'!L19&gt;=120,7,IF('Indicator Data'!L19&gt;=60,6,IF('Indicator Data'!L19&gt;=20,5,IF('Indicator Data'!L19&gt;=1,4,0))))))))</f>
        <v>5</v>
      </c>
      <c r="AC17" s="6">
        <f t="shared" si="12"/>
        <v>5</v>
      </c>
      <c r="AD17" s="7">
        <f t="shared" si="13"/>
        <v>6.7</v>
      </c>
    </row>
    <row r="18" spans="1:30">
      <c r="A18" s="8" t="s">
        <v>80</v>
      </c>
      <c r="B18" s="26" t="s">
        <v>94</v>
      </c>
      <c r="C18" s="26" t="s">
        <v>97</v>
      </c>
      <c r="D18" s="4">
        <f>ROUND(IF('Indicator Data'!G20=0,0,IF(LOG('Indicator Data'!G20)&gt;D$139,10,IF(LOG('Indicator Data'!G20)&lt;D$140,0,10-(D$139-LOG('Indicator Data'!G20))/(D$139-D$140)*10))),1)</f>
        <v>5.9</v>
      </c>
      <c r="E18" s="4">
        <f>IF('Indicator Data'!D20="No data","x",ROUND(IF(('Indicator Data'!D20)&gt;E$139,10,IF(('Indicator Data'!D20)&lt;E$140,0,10-(E$139-('Indicator Data'!D20))/(E$139-E$140)*10)),1))</f>
        <v>0.2</v>
      </c>
      <c r="F18" s="53">
        <f>'Indicator Data'!E20/'Indicator Data'!$BC20</f>
        <v>0.19405621514350713</v>
      </c>
      <c r="G18" s="53">
        <f>'Indicator Data'!F20/'Indicator Data'!$BC20</f>
        <v>0.12059548155770039</v>
      </c>
      <c r="H18" s="53">
        <f t="shared" si="0"/>
        <v>0.12717697796117866</v>
      </c>
      <c r="I18" s="4">
        <f t="shared" si="1"/>
        <v>3.2</v>
      </c>
      <c r="J18" s="4">
        <f>ROUND(IF('Indicator Data'!I20=0,0,IF(LOG('Indicator Data'!I20)&gt;J$139,10,IF(LOG('Indicator Data'!I20)&lt;J$140,0,10-(J$139-LOG('Indicator Data'!I20))/(J$139-J$140)*10))),1)</f>
        <v>10</v>
      </c>
      <c r="K18" s="53">
        <f>'Indicator Data'!G20/'Indicator Data'!$BC20</f>
        <v>2.286355660774717E-3</v>
      </c>
      <c r="L18" s="53">
        <f>'Indicator Data'!I20/'Indicator Data'!$BD20</f>
        <v>3.9326964866148841E-3</v>
      </c>
      <c r="M18" s="4">
        <f t="shared" si="2"/>
        <v>0.8</v>
      </c>
      <c r="N18" s="4">
        <f t="shared" si="3"/>
        <v>1.3</v>
      </c>
      <c r="O18" s="4">
        <f>ROUND(IF('Indicator Data'!J20=0,0,IF('Indicator Data'!J20&gt;O$139,10,IF('Indicator Data'!J20&lt;O$140,0,10-(O$139-'Indicator Data'!J20)/(O$139-O$140)*10))),1)</f>
        <v>2.9</v>
      </c>
      <c r="P18" s="143">
        <f t="shared" si="4"/>
        <v>7.8</v>
      </c>
      <c r="Q18" s="143">
        <f t="shared" si="5"/>
        <v>5.4</v>
      </c>
      <c r="R18" s="4">
        <f>IF('Indicator Data'!H20="No data","x",ROUND(IF('Indicator Data'!H20=0,0,IF('Indicator Data'!H20&gt;R$139,10,IF('Indicator Data'!H20&lt;R$140,0,10-(R$139-'Indicator Data'!H20)/(R$139-R$140)*10))),1))</f>
        <v>2.1</v>
      </c>
      <c r="S18" s="6">
        <f t="shared" si="6"/>
        <v>0.2</v>
      </c>
      <c r="T18" s="6">
        <f t="shared" si="7"/>
        <v>3.8</v>
      </c>
      <c r="U18" s="6">
        <f t="shared" si="8"/>
        <v>3.2</v>
      </c>
      <c r="V18" s="6">
        <f t="shared" si="9"/>
        <v>3.8</v>
      </c>
      <c r="W18" s="12">
        <f t="shared" si="10"/>
        <v>2.9</v>
      </c>
      <c r="X18" s="4">
        <f>ROUND(IF('Indicator Data'!M20=0,0,IF('Indicator Data'!M20&gt;X$139,10,IF('Indicator Data'!M20&lt;X$140,0,10-(X$139-'Indicator Data'!M20)/(X$139-X$140)*10))),1)</f>
        <v>9.9</v>
      </c>
      <c r="Y18" s="4">
        <f>ROUND(IF('Indicator Data'!N20=0,0,IF('Indicator Data'!N20&gt;Y$139,10,IF('Indicator Data'!N20&lt;Y$140,0,10-(Y$139-'Indicator Data'!N20)/(Y$139-Y$140)*10))),1)</f>
        <v>0</v>
      </c>
      <c r="Z18" s="6">
        <f t="shared" si="11"/>
        <v>7.4</v>
      </c>
      <c r="AA18" s="6">
        <f>IF('Indicator Data'!K20=5,10,IF('Indicator Data'!K20=4,8,IF('Indicator Data'!K20=3,5,IF('Indicator Data'!K20=2,2,IF('Indicator Data'!K20=1,1,0)))))</f>
        <v>0</v>
      </c>
      <c r="AB18" s="176">
        <f>IF('Indicator Data'!L20="No data","x",IF('Indicator Data'!L20&gt;1000,10,IF('Indicator Data'!L20&gt;=500,9,IF('Indicator Data'!L20&gt;=240,8,IF('Indicator Data'!L20&gt;=120,7,IF('Indicator Data'!L20&gt;=60,6,IF('Indicator Data'!L20&gt;=20,5,IF('Indicator Data'!L20&gt;=1,4,0))))))))</f>
        <v>0</v>
      </c>
      <c r="AC18" s="6">
        <f t="shared" si="12"/>
        <v>0</v>
      </c>
      <c r="AD18" s="7">
        <f t="shared" si="13"/>
        <v>2.5</v>
      </c>
    </row>
    <row r="19" spans="1:30">
      <c r="A19" s="8" t="s">
        <v>98</v>
      </c>
      <c r="B19" s="26" t="s">
        <v>94</v>
      </c>
      <c r="C19" s="26" t="s">
        <v>99</v>
      </c>
      <c r="D19" s="4">
        <f>ROUND(IF('Indicator Data'!G21=0,0,IF(LOG('Indicator Data'!G21)&gt;D$139,10,IF(LOG('Indicator Data'!G21)&lt;D$140,0,10-(D$139-LOG('Indicator Data'!G21))/(D$139-D$140)*10))),1)</f>
        <v>10</v>
      </c>
      <c r="E19" s="4">
        <f>IF('Indicator Data'!D21="No data","x",ROUND(IF(('Indicator Data'!D21)&gt;E$139,10,IF(('Indicator Data'!D21)&lt;E$140,0,10-(E$139-('Indicator Data'!D21))/(E$139-E$140)*10)),1))</f>
        <v>3.1</v>
      </c>
      <c r="F19" s="53">
        <f>'Indicator Data'!E21/'Indicator Data'!$BC21</f>
        <v>0.43975258980317516</v>
      </c>
      <c r="G19" s="53">
        <f>'Indicator Data'!F21/'Indicator Data'!$BC21</f>
        <v>5.2837663362834105E-3</v>
      </c>
      <c r="H19" s="53">
        <f t="shared" si="0"/>
        <v>0.22119723648565842</v>
      </c>
      <c r="I19" s="4">
        <f t="shared" si="1"/>
        <v>5.5</v>
      </c>
      <c r="J19" s="4">
        <f>ROUND(IF('Indicator Data'!I21=0,0,IF(LOG('Indicator Data'!I21)&gt;J$139,10,IF(LOG('Indicator Data'!I21)&lt;J$140,0,10-(J$139-LOG('Indicator Data'!I21))/(J$139-J$140)*10))),1)</f>
        <v>10</v>
      </c>
      <c r="K19" s="53">
        <f>'Indicator Data'!G21/'Indicator Data'!$BC21</f>
        <v>2.1219561298797759E-2</v>
      </c>
      <c r="L19" s="53">
        <f>'Indicator Data'!I21/'Indicator Data'!$BD21</f>
        <v>3.9326964866148841E-3</v>
      </c>
      <c r="M19" s="4">
        <f t="shared" si="2"/>
        <v>7.1</v>
      </c>
      <c r="N19" s="4">
        <f t="shared" si="3"/>
        <v>1.3</v>
      </c>
      <c r="O19" s="4">
        <f>ROUND(IF('Indicator Data'!J21=0,0,IF('Indicator Data'!J21&gt;O$139,10,IF('Indicator Data'!J21&lt;O$140,0,10-(O$139-'Indicator Data'!J21)/(O$139-O$140)*10))),1)</f>
        <v>4.3</v>
      </c>
      <c r="P19" s="143">
        <f t="shared" si="4"/>
        <v>7.8</v>
      </c>
      <c r="Q19" s="143">
        <f t="shared" si="5"/>
        <v>6.1</v>
      </c>
      <c r="R19" s="4">
        <f>IF('Indicator Data'!H21="No data","x",ROUND(IF('Indicator Data'!H21=0,0,IF('Indicator Data'!H21&gt;R$139,10,IF('Indicator Data'!H21&lt;R$140,0,10-(R$139-'Indicator Data'!H21)/(R$139-R$140)*10))),1))</f>
        <v>2.5</v>
      </c>
      <c r="S19" s="6">
        <f t="shared" si="6"/>
        <v>3.1</v>
      </c>
      <c r="T19" s="6">
        <f t="shared" si="7"/>
        <v>9</v>
      </c>
      <c r="U19" s="6">
        <f t="shared" si="8"/>
        <v>5.5</v>
      </c>
      <c r="V19" s="6">
        <f t="shared" si="9"/>
        <v>4.3</v>
      </c>
      <c r="W19" s="12">
        <f t="shared" si="10"/>
        <v>6.1</v>
      </c>
      <c r="X19" s="4">
        <f>ROUND(IF('Indicator Data'!M21=0,0,IF('Indicator Data'!M21&gt;X$139,10,IF('Indicator Data'!M21&lt;X$140,0,10-(X$139-'Indicator Data'!M21)/(X$139-X$140)*10))),1)</f>
        <v>9.9</v>
      </c>
      <c r="Y19" s="4">
        <f>ROUND(IF('Indicator Data'!N21=0,0,IF('Indicator Data'!N21&gt;Y$139,10,IF('Indicator Data'!N21&lt;Y$140,0,10-(Y$139-'Indicator Data'!N21)/(Y$139-Y$140)*10))),1)</f>
        <v>10</v>
      </c>
      <c r="Z19" s="6">
        <f t="shared" si="11"/>
        <v>10</v>
      </c>
      <c r="AA19" s="6">
        <f>IF('Indicator Data'!K21=5,10,IF('Indicator Data'!K21=4,8,IF('Indicator Data'!K21=3,5,IF('Indicator Data'!K21=2,2,IF('Indicator Data'!K21=1,1,0)))))</f>
        <v>5</v>
      </c>
      <c r="AB19" s="176">
        <f>IF('Indicator Data'!L21="No data","x",IF('Indicator Data'!L21&gt;1000,10,IF('Indicator Data'!L21&gt;=500,9,IF('Indicator Data'!L21&gt;=240,8,IF('Indicator Data'!L21&gt;=120,7,IF('Indicator Data'!L21&gt;=60,6,IF('Indicator Data'!L21&gt;=20,5,IF('Indicator Data'!L21&gt;=1,4,0))))))))</f>
        <v>10</v>
      </c>
      <c r="AC19" s="6">
        <f t="shared" si="12"/>
        <v>10</v>
      </c>
      <c r="AD19" s="7">
        <f t="shared" si="13"/>
        <v>10</v>
      </c>
    </row>
    <row r="20" spans="1:30">
      <c r="A20" s="8" t="s">
        <v>100</v>
      </c>
      <c r="B20" s="26" t="s">
        <v>94</v>
      </c>
      <c r="C20" s="26" t="s">
        <v>101</v>
      </c>
      <c r="D20" s="4">
        <f>ROUND(IF('Indicator Data'!G22=0,0,IF(LOG('Indicator Data'!G22)&gt;D$139,10,IF(LOG('Indicator Data'!G22)&lt;D$140,0,10-(D$139-LOG('Indicator Data'!G22))/(D$139-D$140)*10))),1)</f>
        <v>9.9</v>
      </c>
      <c r="E20" s="4">
        <f>IF('Indicator Data'!D22="No data","x",ROUND(IF(('Indicator Data'!D22)&gt;E$139,10,IF(('Indicator Data'!D22)&lt;E$140,0,10-(E$139-('Indicator Data'!D22))/(E$139-E$140)*10)),1))</f>
        <v>1.1000000000000001</v>
      </c>
      <c r="F20" s="53">
        <f>'Indicator Data'!E22/'Indicator Data'!$BC22</f>
        <v>2.8177482891800002E-2</v>
      </c>
      <c r="G20" s="53">
        <f>'Indicator Data'!F22/'Indicator Data'!$BC22</f>
        <v>5.2049078368883575E-2</v>
      </c>
      <c r="H20" s="53">
        <f t="shared" si="0"/>
        <v>2.7101011038120897E-2</v>
      </c>
      <c r="I20" s="4">
        <f t="shared" si="1"/>
        <v>0.7</v>
      </c>
      <c r="J20" s="4">
        <f>ROUND(IF('Indicator Data'!I22=0,0,IF(LOG('Indicator Data'!I22)&gt;J$139,10,IF(LOG('Indicator Data'!I22)&lt;J$140,0,10-(J$139-LOG('Indicator Data'!I22))/(J$139-J$140)*10))),1)</f>
        <v>10</v>
      </c>
      <c r="K20" s="53">
        <f>'Indicator Data'!G22/'Indicator Data'!$BC22</f>
        <v>1.4783731006154745E-2</v>
      </c>
      <c r="L20" s="53">
        <f>'Indicator Data'!I22/'Indicator Data'!$BD22</f>
        <v>3.9326964866148841E-3</v>
      </c>
      <c r="M20" s="4">
        <f t="shared" si="2"/>
        <v>4.9000000000000004</v>
      </c>
      <c r="N20" s="4">
        <f t="shared" si="3"/>
        <v>1.3</v>
      </c>
      <c r="O20" s="4">
        <f>ROUND(IF('Indicator Data'!J22=0,0,IF('Indicator Data'!J22&gt;O$139,10,IF('Indicator Data'!J22&lt;O$140,0,10-(O$139-'Indicator Data'!J22)/(O$139-O$140)*10))),1)</f>
        <v>0</v>
      </c>
      <c r="P20" s="143">
        <f t="shared" si="4"/>
        <v>7.8</v>
      </c>
      <c r="Q20" s="143">
        <f t="shared" si="5"/>
        <v>3.9</v>
      </c>
      <c r="R20" s="4">
        <f>IF('Indicator Data'!H22="No data","x",ROUND(IF('Indicator Data'!H22=0,0,IF('Indicator Data'!H22&gt;R$139,10,IF('Indicator Data'!H22&lt;R$140,0,10-(R$139-'Indicator Data'!H22)/(R$139-R$140)*10))),1))</f>
        <v>3.1</v>
      </c>
      <c r="S20" s="6">
        <f t="shared" si="6"/>
        <v>1.1000000000000001</v>
      </c>
      <c r="T20" s="6">
        <f t="shared" si="7"/>
        <v>8.4</v>
      </c>
      <c r="U20" s="6">
        <f t="shared" si="8"/>
        <v>0.7</v>
      </c>
      <c r="V20" s="6">
        <f t="shared" si="9"/>
        <v>3.5</v>
      </c>
      <c r="W20" s="12">
        <f t="shared" si="10"/>
        <v>4.3</v>
      </c>
      <c r="X20" s="4">
        <f>ROUND(IF('Indicator Data'!M22=0,0,IF('Indicator Data'!M22&gt;X$139,10,IF('Indicator Data'!M22&lt;X$140,0,10-(X$139-'Indicator Data'!M22)/(X$139-X$140)*10))),1)</f>
        <v>9.9</v>
      </c>
      <c r="Y20" s="4">
        <f>ROUND(IF('Indicator Data'!N22=0,0,IF('Indicator Data'!N22&gt;Y$139,10,IF('Indicator Data'!N22&lt;Y$140,0,10-(Y$139-'Indicator Data'!N22)/(Y$139-Y$140)*10))),1)</f>
        <v>10</v>
      </c>
      <c r="Z20" s="6">
        <f t="shared" si="11"/>
        <v>10</v>
      </c>
      <c r="AA20" s="6">
        <f>IF('Indicator Data'!K22=5,10,IF('Indicator Data'!K22=4,8,IF('Indicator Data'!K22=3,5,IF('Indicator Data'!K22=2,2,IF('Indicator Data'!K22=1,1,0)))))</f>
        <v>0</v>
      </c>
      <c r="AB20" s="176">
        <f>IF('Indicator Data'!L22="No data","x",IF('Indicator Data'!L22&gt;1000,10,IF('Indicator Data'!L22&gt;=500,9,IF('Indicator Data'!L22&gt;=240,8,IF('Indicator Data'!L22&gt;=120,7,IF('Indicator Data'!L22&gt;=60,6,IF('Indicator Data'!L22&gt;=20,5,IF('Indicator Data'!L22&gt;=1,4,0))))))))</f>
        <v>4</v>
      </c>
      <c r="AC20" s="6">
        <f t="shared" si="12"/>
        <v>4</v>
      </c>
      <c r="AD20" s="7">
        <f t="shared" si="13"/>
        <v>4.7</v>
      </c>
    </row>
    <row r="21" spans="1:30">
      <c r="A21" s="8" t="s">
        <v>84</v>
      </c>
      <c r="B21" s="26" t="s">
        <v>94</v>
      </c>
      <c r="C21" s="26" t="s">
        <v>102</v>
      </c>
      <c r="D21" s="4">
        <f>ROUND(IF('Indicator Data'!G23=0,0,IF(LOG('Indicator Data'!G23)&gt;D$139,10,IF(LOG('Indicator Data'!G23)&lt;D$140,0,10-(D$139-LOG('Indicator Data'!G23))/(D$139-D$140)*10))),1)</f>
        <v>7.4</v>
      </c>
      <c r="E21" s="4">
        <f>IF('Indicator Data'!D23="No data","x",ROUND(IF(('Indicator Data'!D23)&gt;E$139,10,IF(('Indicator Data'!D23)&lt;E$140,0,10-(E$139-('Indicator Data'!D23))/(E$139-E$140)*10)),1))</f>
        <v>1.4</v>
      </c>
      <c r="F21" s="53">
        <f>'Indicator Data'!E23/'Indicator Data'!$BC23</f>
        <v>0.47381698051617249</v>
      </c>
      <c r="G21" s="53">
        <f>'Indicator Data'!F23/'Indicator Data'!$BC23</f>
        <v>0.14782316063275841</v>
      </c>
      <c r="H21" s="53">
        <f t="shared" si="0"/>
        <v>0.27386428041627586</v>
      </c>
      <c r="I21" s="4">
        <f t="shared" si="1"/>
        <v>6.8</v>
      </c>
      <c r="J21" s="4">
        <f>ROUND(IF('Indicator Data'!I23=0,0,IF(LOG('Indicator Data'!I23)&gt;J$139,10,IF(LOG('Indicator Data'!I23)&lt;J$140,0,10-(J$139-LOG('Indicator Data'!I23))/(J$139-J$140)*10))),1)</f>
        <v>10</v>
      </c>
      <c r="K21" s="53">
        <f>'Indicator Data'!G23/'Indicator Data'!$BC23</f>
        <v>8.9479404615341197E-3</v>
      </c>
      <c r="L21" s="53">
        <f>'Indicator Data'!I23/'Indicator Data'!$BD23</f>
        <v>3.9326964866148841E-3</v>
      </c>
      <c r="M21" s="4">
        <f t="shared" si="2"/>
        <v>3</v>
      </c>
      <c r="N21" s="4">
        <f t="shared" si="3"/>
        <v>1.3</v>
      </c>
      <c r="O21" s="4">
        <f>ROUND(IF('Indicator Data'!J23=0,0,IF('Indicator Data'!J23&gt;O$139,10,IF('Indicator Data'!J23&lt;O$140,0,10-(O$139-'Indicator Data'!J23)/(O$139-O$140)*10))),1)</f>
        <v>10</v>
      </c>
      <c r="P21" s="143">
        <f t="shared" si="4"/>
        <v>7.8</v>
      </c>
      <c r="Q21" s="143">
        <f t="shared" si="5"/>
        <v>8.9</v>
      </c>
      <c r="R21" s="4">
        <f>IF('Indicator Data'!H23="No data","x",ROUND(IF('Indicator Data'!H23=0,0,IF('Indicator Data'!H23&gt;R$139,10,IF('Indicator Data'!H23&lt;R$140,0,10-(R$139-'Indicator Data'!H23)/(R$139-R$140)*10))),1))</f>
        <v>1.3</v>
      </c>
      <c r="S21" s="6">
        <f t="shared" si="6"/>
        <v>1.4</v>
      </c>
      <c r="T21" s="6">
        <f t="shared" si="7"/>
        <v>5.6</v>
      </c>
      <c r="U21" s="6">
        <f t="shared" si="8"/>
        <v>6.8</v>
      </c>
      <c r="V21" s="6">
        <f t="shared" si="9"/>
        <v>5.0999999999999996</v>
      </c>
      <c r="W21" s="12">
        <f t="shared" si="10"/>
        <v>5</v>
      </c>
      <c r="X21" s="4">
        <f>ROUND(IF('Indicator Data'!M23=0,0,IF('Indicator Data'!M23&gt;X$139,10,IF('Indicator Data'!M23&lt;X$140,0,10-(X$139-'Indicator Data'!M23)/(X$139-X$140)*10))),1)</f>
        <v>9.9</v>
      </c>
      <c r="Y21" s="4">
        <f>ROUND(IF('Indicator Data'!N23=0,0,IF('Indicator Data'!N23&gt;Y$139,10,IF('Indicator Data'!N23&lt;Y$140,0,10-(Y$139-'Indicator Data'!N23)/(Y$139-Y$140)*10))),1)</f>
        <v>0</v>
      </c>
      <c r="Z21" s="6">
        <f t="shared" si="11"/>
        <v>7.4</v>
      </c>
      <c r="AA21" s="6">
        <f>IF('Indicator Data'!K23=5,10,IF('Indicator Data'!K23=4,8,IF('Indicator Data'!K23=3,5,IF('Indicator Data'!K23=2,2,IF('Indicator Data'!K23=1,1,0)))))</f>
        <v>0</v>
      </c>
      <c r="AB21" s="176">
        <f>IF('Indicator Data'!L23="No data","x",IF('Indicator Data'!L23&gt;1000,10,IF('Indicator Data'!L23&gt;=500,9,IF('Indicator Data'!L23&gt;=240,8,IF('Indicator Data'!L23&gt;=120,7,IF('Indicator Data'!L23&gt;=60,6,IF('Indicator Data'!L23&gt;=20,5,IF('Indicator Data'!L23&gt;=1,4,0))))))))</f>
        <v>5</v>
      </c>
      <c r="AC21" s="6">
        <f t="shared" si="12"/>
        <v>5</v>
      </c>
      <c r="AD21" s="7">
        <f t="shared" si="13"/>
        <v>4.0999999999999996</v>
      </c>
    </row>
    <row r="22" spans="1:30">
      <c r="A22" s="8" t="s">
        <v>103</v>
      </c>
      <c r="B22" s="26" t="s">
        <v>94</v>
      </c>
      <c r="C22" s="26" t="s">
        <v>104</v>
      </c>
      <c r="D22" s="4">
        <f>ROUND(IF('Indicator Data'!G24=0,0,IF(LOG('Indicator Data'!G24)&gt;D$139,10,IF(LOG('Indicator Data'!G24)&lt;D$140,0,10-(D$139-LOG('Indicator Data'!G24))/(D$139-D$140)*10))),1)</f>
        <v>1.5</v>
      </c>
      <c r="E22" s="4">
        <f>IF('Indicator Data'!D24="No data","x",ROUND(IF(('Indicator Data'!D24)&gt;E$139,10,IF(('Indicator Data'!D24)&lt;E$140,0,10-(E$139-('Indicator Data'!D24))/(E$139-E$140)*10)),1))</f>
        <v>3.9</v>
      </c>
      <c r="F22" s="53">
        <f>'Indicator Data'!E24/'Indicator Data'!$BC24</f>
        <v>0.60789457012533765</v>
      </c>
      <c r="G22" s="53">
        <f>'Indicator Data'!F24/'Indicator Data'!$BC24</f>
        <v>2.2344789466601383E-2</v>
      </c>
      <c r="H22" s="53">
        <f t="shared" si="0"/>
        <v>0.30953348242931916</v>
      </c>
      <c r="I22" s="4">
        <f t="shared" si="1"/>
        <v>7.7</v>
      </c>
      <c r="J22" s="4">
        <f>ROUND(IF('Indicator Data'!I24=0,0,IF(LOG('Indicator Data'!I24)&gt;J$139,10,IF(LOG('Indicator Data'!I24)&lt;J$140,0,10-(J$139-LOG('Indicator Data'!I24))/(J$139-J$140)*10))),1)</f>
        <v>10</v>
      </c>
      <c r="K22" s="53">
        <f>'Indicator Data'!G24/'Indicator Data'!$BC24</f>
        <v>1.1939676018488842E-4</v>
      </c>
      <c r="L22" s="53">
        <f>'Indicator Data'!I24/'Indicator Data'!$BD24</f>
        <v>3.9326964866148841E-3</v>
      </c>
      <c r="M22" s="4">
        <f t="shared" si="2"/>
        <v>0</v>
      </c>
      <c r="N22" s="4">
        <f t="shared" si="3"/>
        <v>1.3</v>
      </c>
      <c r="O22" s="4">
        <f>ROUND(IF('Indicator Data'!J24=0,0,IF('Indicator Data'!J24&gt;O$139,10,IF('Indicator Data'!J24&lt;O$140,0,10-(O$139-'Indicator Data'!J24)/(O$139-O$140)*10))),1)</f>
        <v>0</v>
      </c>
      <c r="P22" s="143">
        <f t="shared" si="4"/>
        <v>7.8</v>
      </c>
      <c r="Q22" s="143">
        <f t="shared" si="5"/>
        <v>3.9</v>
      </c>
      <c r="R22" s="4">
        <f>IF('Indicator Data'!H24="No data","x",ROUND(IF('Indicator Data'!H24=0,0,IF('Indicator Data'!H24&gt;R$139,10,IF('Indicator Data'!H24&lt;R$140,0,10-(R$139-'Indicator Data'!H24)/(R$139-R$140)*10))),1))</f>
        <v>0.8</v>
      </c>
      <c r="S22" s="6">
        <f t="shared" si="6"/>
        <v>3.9</v>
      </c>
      <c r="T22" s="6">
        <f t="shared" si="7"/>
        <v>0.8</v>
      </c>
      <c r="U22" s="6">
        <f t="shared" si="8"/>
        <v>7.7</v>
      </c>
      <c r="V22" s="6">
        <f t="shared" si="9"/>
        <v>2.4</v>
      </c>
      <c r="W22" s="12">
        <f t="shared" si="10"/>
        <v>4.3</v>
      </c>
      <c r="X22" s="4">
        <f>ROUND(IF('Indicator Data'!M24=0,0,IF('Indicator Data'!M24&gt;X$139,10,IF('Indicator Data'!M24&lt;X$140,0,10-(X$139-'Indicator Data'!M24)/(X$139-X$140)*10))),1)</f>
        <v>9.9</v>
      </c>
      <c r="Y22" s="4">
        <f>ROUND(IF('Indicator Data'!N24=0,0,IF('Indicator Data'!N24&gt;Y$139,10,IF('Indicator Data'!N24&lt;Y$140,0,10-(Y$139-'Indicator Data'!N24)/(Y$139-Y$140)*10))),1)</f>
        <v>10</v>
      </c>
      <c r="Z22" s="6">
        <f t="shared" si="11"/>
        <v>10</v>
      </c>
      <c r="AA22" s="6">
        <f>IF('Indicator Data'!K24=5,10,IF('Indicator Data'!K24=4,8,IF('Indicator Data'!K24=3,5,IF('Indicator Data'!K24=2,2,IF('Indicator Data'!K24=1,1,0)))))</f>
        <v>10</v>
      </c>
      <c r="AB22" s="176">
        <f>IF('Indicator Data'!L24="No data","x",IF('Indicator Data'!L24&gt;1000,10,IF('Indicator Data'!L24&gt;=500,9,IF('Indicator Data'!L24&gt;=240,8,IF('Indicator Data'!L24&gt;=120,7,IF('Indicator Data'!L24&gt;=60,6,IF('Indicator Data'!L24&gt;=20,5,IF('Indicator Data'!L24&gt;=1,4,0))))))))</f>
        <v>10</v>
      </c>
      <c r="AC22" s="6">
        <f t="shared" si="12"/>
        <v>10</v>
      </c>
      <c r="AD22" s="7">
        <f t="shared" si="13"/>
        <v>10</v>
      </c>
    </row>
    <row r="23" spans="1:30">
      <c r="A23" s="8" t="s">
        <v>105</v>
      </c>
      <c r="B23" s="26" t="s">
        <v>94</v>
      </c>
      <c r="C23" s="26" t="s">
        <v>106</v>
      </c>
      <c r="D23" s="4">
        <f>ROUND(IF('Indicator Data'!G25=0,0,IF(LOG('Indicator Data'!G25)&gt;D$139,10,IF(LOG('Indicator Data'!G25)&lt;D$140,0,10-(D$139-LOG('Indicator Data'!G25))/(D$139-D$140)*10))),1)</f>
        <v>0.1</v>
      </c>
      <c r="E23" s="4">
        <f>IF('Indicator Data'!D25="No data","x",ROUND(IF(('Indicator Data'!D25)&gt;E$139,10,IF(('Indicator Data'!D25)&lt;E$140,0,10-(E$139-('Indicator Data'!D25))/(E$139-E$140)*10)),1))</f>
        <v>0.2</v>
      </c>
      <c r="F23" s="53">
        <f>'Indicator Data'!E25/'Indicator Data'!$BC25</f>
        <v>0.61380495498937682</v>
      </c>
      <c r="G23" s="53">
        <f>'Indicator Data'!F25/'Indicator Data'!$BC25</f>
        <v>2.1947889571440789E-2</v>
      </c>
      <c r="H23" s="53">
        <f t="shared" si="0"/>
        <v>0.31238944988754863</v>
      </c>
      <c r="I23" s="4">
        <f t="shared" si="1"/>
        <v>7.8</v>
      </c>
      <c r="J23" s="4">
        <f>ROUND(IF('Indicator Data'!I25=0,0,IF(LOG('Indicator Data'!I25)&gt;J$139,10,IF(LOG('Indicator Data'!I25)&lt;J$140,0,10-(J$139-LOG('Indicator Data'!I25))/(J$139-J$140)*10))),1)</f>
        <v>10</v>
      </c>
      <c r="K23" s="53">
        <f>'Indicator Data'!G25/'Indicator Data'!$BC25</f>
        <v>5.1416844380998156E-5</v>
      </c>
      <c r="L23" s="53">
        <f>'Indicator Data'!I25/'Indicator Data'!$BD25</f>
        <v>3.9326964866148841E-3</v>
      </c>
      <c r="M23" s="4">
        <f t="shared" si="2"/>
        <v>0</v>
      </c>
      <c r="N23" s="4">
        <f t="shared" si="3"/>
        <v>1.3</v>
      </c>
      <c r="O23" s="4">
        <f>ROUND(IF('Indicator Data'!J25=0,0,IF('Indicator Data'!J25&gt;O$139,10,IF('Indicator Data'!J25&lt;O$140,0,10-(O$139-'Indicator Data'!J25)/(O$139-O$140)*10))),1)</f>
        <v>0</v>
      </c>
      <c r="P23" s="143">
        <f t="shared" si="4"/>
        <v>7.8</v>
      </c>
      <c r="Q23" s="143">
        <f t="shared" si="5"/>
        <v>3.9</v>
      </c>
      <c r="R23" s="4">
        <f>IF('Indicator Data'!H25="No data","x",ROUND(IF('Indicator Data'!H25=0,0,IF('Indicator Data'!H25&gt;R$139,10,IF('Indicator Data'!H25&lt;R$140,0,10-(R$139-'Indicator Data'!H25)/(R$139-R$140)*10))),1))</f>
        <v>1</v>
      </c>
      <c r="S23" s="6">
        <f t="shared" si="6"/>
        <v>0.2</v>
      </c>
      <c r="T23" s="6">
        <f t="shared" si="7"/>
        <v>0.1</v>
      </c>
      <c r="U23" s="6">
        <f t="shared" si="8"/>
        <v>7.8</v>
      </c>
      <c r="V23" s="6">
        <f t="shared" si="9"/>
        <v>2.5</v>
      </c>
      <c r="W23" s="12">
        <f t="shared" si="10"/>
        <v>3.5</v>
      </c>
      <c r="X23" s="4">
        <f>ROUND(IF('Indicator Data'!M25=0,0,IF('Indicator Data'!M25&gt;X$139,10,IF('Indicator Data'!M25&lt;X$140,0,10-(X$139-'Indicator Data'!M25)/(X$139-X$140)*10))),1)</f>
        <v>9.9</v>
      </c>
      <c r="Y23" s="4">
        <f>ROUND(IF('Indicator Data'!N25=0,0,IF('Indicator Data'!N25&gt;Y$139,10,IF('Indicator Data'!N25&lt;Y$140,0,10-(Y$139-'Indicator Data'!N25)/(Y$139-Y$140)*10))),1)</f>
        <v>10</v>
      </c>
      <c r="Z23" s="6">
        <f t="shared" si="11"/>
        <v>10</v>
      </c>
      <c r="AA23" s="6">
        <f>IF('Indicator Data'!K25=5,10,IF('Indicator Data'!K25=4,8,IF('Indicator Data'!K25=3,5,IF('Indicator Data'!K25=2,2,IF('Indicator Data'!K25=1,1,0)))))</f>
        <v>5</v>
      </c>
      <c r="AB23" s="176">
        <f>IF('Indicator Data'!L25="No data","x",IF('Indicator Data'!L25&gt;1000,10,IF('Indicator Data'!L25&gt;=500,9,IF('Indicator Data'!L25&gt;=240,8,IF('Indicator Data'!L25&gt;=120,7,IF('Indicator Data'!L25&gt;=60,6,IF('Indicator Data'!L25&gt;=20,5,IF('Indicator Data'!L25&gt;=1,4,0))))))))</f>
        <v>5</v>
      </c>
      <c r="AC23" s="6">
        <f t="shared" si="12"/>
        <v>5</v>
      </c>
      <c r="AD23" s="7">
        <f t="shared" si="13"/>
        <v>6.7</v>
      </c>
    </row>
    <row r="24" spans="1:30">
      <c r="A24" s="8" t="s">
        <v>107</v>
      </c>
      <c r="B24" s="26" t="s">
        <v>94</v>
      </c>
      <c r="C24" s="26" t="s">
        <v>108</v>
      </c>
      <c r="D24" s="4">
        <f>ROUND(IF('Indicator Data'!G26=0,0,IF(LOG('Indicator Data'!G26)&gt;D$139,10,IF(LOG('Indicator Data'!G26)&lt;D$140,0,10-(D$139-LOG('Indicator Data'!G26))/(D$139-D$140)*10))),1)</f>
        <v>2.4</v>
      </c>
      <c r="E24" s="4">
        <f>IF('Indicator Data'!D26="No data","x",ROUND(IF(('Indicator Data'!D26)&gt;E$139,10,IF(('Indicator Data'!D26)&lt;E$140,0,10-(E$139-('Indicator Data'!D26))/(E$139-E$140)*10)),1))</f>
        <v>0.4</v>
      </c>
      <c r="F24" s="53">
        <f>'Indicator Data'!E26/'Indicator Data'!$BC26</f>
        <v>0.31417854679936014</v>
      </c>
      <c r="G24" s="53">
        <f>'Indicator Data'!F26/'Indicator Data'!$BC26</f>
        <v>0.327217442398966</v>
      </c>
      <c r="H24" s="53">
        <f t="shared" si="0"/>
        <v>0.23889363399942157</v>
      </c>
      <c r="I24" s="4">
        <f t="shared" si="1"/>
        <v>6</v>
      </c>
      <c r="J24" s="4">
        <f>ROUND(IF('Indicator Data'!I26=0,0,IF(LOG('Indicator Data'!I26)&gt;J$139,10,IF(LOG('Indicator Data'!I26)&lt;J$140,0,10-(J$139-LOG('Indicator Data'!I26))/(J$139-J$140)*10))),1)</f>
        <v>10</v>
      </c>
      <c r="K24" s="53">
        <f>'Indicator Data'!G26/'Indicator Data'!$BC26</f>
        <v>4.6856028686683462E-4</v>
      </c>
      <c r="L24" s="53">
        <f>'Indicator Data'!I26/'Indicator Data'!$BD26</f>
        <v>3.9326964866148841E-3</v>
      </c>
      <c r="M24" s="4">
        <f t="shared" si="2"/>
        <v>0.2</v>
      </c>
      <c r="N24" s="4">
        <f t="shared" si="3"/>
        <v>1.3</v>
      </c>
      <c r="O24" s="4">
        <f>ROUND(IF('Indicator Data'!J26=0,0,IF('Indicator Data'!J26&gt;O$139,10,IF('Indicator Data'!J26&lt;O$140,0,10-(O$139-'Indicator Data'!J26)/(O$139-O$140)*10))),1)</f>
        <v>0</v>
      </c>
      <c r="P24" s="143">
        <f t="shared" si="4"/>
        <v>7.8</v>
      </c>
      <c r="Q24" s="143">
        <f t="shared" si="5"/>
        <v>3.9</v>
      </c>
      <c r="R24" s="4">
        <f>IF('Indicator Data'!H26="No data","x",ROUND(IF('Indicator Data'!H26=0,0,IF('Indicator Data'!H26&gt;R$139,10,IF('Indicator Data'!H26&lt;R$140,0,10-(R$139-'Indicator Data'!H26)/(R$139-R$140)*10))),1))</f>
        <v>2.7</v>
      </c>
      <c r="S24" s="6">
        <f t="shared" si="6"/>
        <v>0.4</v>
      </c>
      <c r="T24" s="6">
        <f t="shared" si="7"/>
        <v>1.4</v>
      </c>
      <c r="U24" s="6">
        <f t="shared" si="8"/>
        <v>6</v>
      </c>
      <c r="V24" s="6">
        <f t="shared" si="9"/>
        <v>3.3</v>
      </c>
      <c r="W24" s="12">
        <f t="shared" si="10"/>
        <v>3.1</v>
      </c>
      <c r="X24" s="4">
        <f>ROUND(IF('Indicator Data'!M26=0,0,IF('Indicator Data'!M26&gt;X$139,10,IF('Indicator Data'!M26&lt;X$140,0,10-(X$139-'Indicator Data'!M26)/(X$139-X$140)*10))),1)</f>
        <v>9.9</v>
      </c>
      <c r="Y24" s="4">
        <f>ROUND(IF('Indicator Data'!N26=0,0,IF('Indicator Data'!N26&gt;Y$139,10,IF('Indicator Data'!N26&lt;Y$140,0,10-(Y$139-'Indicator Data'!N26)/(Y$139-Y$140)*10))),1)</f>
        <v>0</v>
      </c>
      <c r="Z24" s="6">
        <f t="shared" si="11"/>
        <v>7.4</v>
      </c>
      <c r="AA24" s="6">
        <f>IF('Indicator Data'!K26=5,10,IF('Indicator Data'!K26=4,8,IF('Indicator Data'!K26=3,5,IF('Indicator Data'!K26=2,2,IF('Indicator Data'!K26=1,1,0)))))</f>
        <v>0</v>
      </c>
      <c r="AB24" s="176">
        <f>IF('Indicator Data'!L26="No data","x",IF('Indicator Data'!L26&gt;1000,10,IF('Indicator Data'!L26&gt;=500,9,IF('Indicator Data'!L26&gt;=240,8,IF('Indicator Data'!L26&gt;=120,7,IF('Indicator Data'!L26&gt;=60,6,IF('Indicator Data'!L26&gt;=20,5,IF('Indicator Data'!L26&gt;=1,4,0))))))))</f>
        <v>0</v>
      </c>
      <c r="AC24" s="6">
        <f t="shared" si="12"/>
        <v>0</v>
      </c>
      <c r="AD24" s="7">
        <f t="shared" si="13"/>
        <v>2.5</v>
      </c>
    </row>
    <row r="25" spans="1:30">
      <c r="A25" s="8" t="s">
        <v>90</v>
      </c>
      <c r="B25" s="26" t="s">
        <v>94</v>
      </c>
      <c r="C25" s="26" t="s">
        <v>109</v>
      </c>
      <c r="D25" s="4">
        <f>ROUND(IF('Indicator Data'!G27=0,0,IF(LOG('Indicator Data'!G27)&gt;D$139,10,IF(LOG('Indicator Data'!G27)&lt;D$140,0,10-(D$139-LOG('Indicator Data'!G27))/(D$139-D$140)*10))),1)</f>
        <v>5.2</v>
      </c>
      <c r="E25" s="4">
        <f>IF('Indicator Data'!D27="No data","x",ROUND(IF(('Indicator Data'!D27)&gt;E$139,10,IF(('Indicator Data'!D27)&lt;E$140,0,10-(E$139-('Indicator Data'!D27))/(E$139-E$140)*10)),1))</f>
        <v>3.3</v>
      </c>
      <c r="F25" s="53">
        <f>'Indicator Data'!E27/'Indicator Data'!$BC27</f>
        <v>0.24924089379414022</v>
      </c>
      <c r="G25" s="53">
        <f>'Indicator Data'!F27/'Indicator Data'!$BC27</f>
        <v>0.86605122115392708</v>
      </c>
      <c r="H25" s="53">
        <f t="shared" si="0"/>
        <v>0.34113325218555191</v>
      </c>
      <c r="I25" s="4">
        <f t="shared" si="1"/>
        <v>8.5</v>
      </c>
      <c r="J25" s="4">
        <f>ROUND(IF('Indicator Data'!I27=0,0,IF(LOG('Indicator Data'!I27)&gt;J$139,10,IF(LOG('Indicator Data'!I27)&lt;J$140,0,10-(J$139-LOG('Indicator Data'!I27))/(J$139-J$140)*10))),1)</f>
        <v>10</v>
      </c>
      <c r="K25" s="53">
        <f>'Indicator Data'!G27/'Indicator Data'!$BC27</f>
        <v>3.4089578696792052E-3</v>
      </c>
      <c r="L25" s="53">
        <f>'Indicator Data'!I27/'Indicator Data'!$BD27</f>
        <v>3.9326964866148841E-3</v>
      </c>
      <c r="M25" s="4">
        <f t="shared" si="2"/>
        <v>1.1000000000000001</v>
      </c>
      <c r="N25" s="4">
        <f t="shared" si="3"/>
        <v>1.3</v>
      </c>
      <c r="O25" s="4">
        <f>ROUND(IF('Indicator Data'!J27=0,0,IF('Indicator Data'!J27&gt;O$139,10,IF('Indicator Data'!J27&lt;O$140,0,10-(O$139-'Indicator Data'!J27)/(O$139-O$140)*10))),1)</f>
        <v>1.4</v>
      </c>
      <c r="P25" s="143">
        <f t="shared" si="4"/>
        <v>7.8</v>
      </c>
      <c r="Q25" s="143">
        <f t="shared" si="5"/>
        <v>4.5999999999999996</v>
      </c>
      <c r="R25" s="4">
        <f>IF('Indicator Data'!H27="No data","x",ROUND(IF('Indicator Data'!H27=0,0,IF('Indicator Data'!H27&gt;R$139,10,IF('Indicator Data'!H27&lt;R$140,0,10-(R$139-'Indicator Data'!H27)/(R$139-R$140)*10))),1))</f>
        <v>2.5</v>
      </c>
      <c r="S25" s="6">
        <f t="shared" si="6"/>
        <v>3.3</v>
      </c>
      <c r="T25" s="6">
        <f t="shared" si="7"/>
        <v>3.4</v>
      </c>
      <c r="U25" s="6">
        <f t="shared" si="8"/>
        <v>8.5</v>
      </c>
      <c r="V25" s="6">
        <f t="shared" si="9"/>
        <v>3.6</v>
      </c>
      <c r="W25" s="12">
        <f t="shared" si="10"/>
        <v>5.2</v>
      </c>
      <c r="X25" s="4">
        <f>ROUND(IF('Indicator Data'!M27=0,0,IF('Indicator Data'!M27&gt;X$139,10,IF('Indicator Data'!M27&lt;X$140,0,10-(X$139-'Indicator Data'!M27)/(X$139-X$140)*10))),1)</f>
        <v>9.9</v>
      </c>
      <c r="Y25" s="4">
        <f>ROUND(IF('Indicator Data'!N27=0,0,IF('Indicator Data'!N27&gt;Y$139,10,IF('Indicator Data'!N27&lt;Y$140,0,10-(Y$139-'Indicator Data'!N27)/(Y$139-Y$140)*10))),1)</f>
        <v>10</v>
      </c>
      <c r="Z25" s="6">
        <f t="shared" si="11"/>
        <v>10</v>
      </c>
      <c r="AA25" s="6">
        <f>IF('Indicator Data'!K27=5,10,IF('Indicator Data'!K27=4,8,IF('Indicator Data'!K27=3,5,IF('Indicator Data'!K27=2,2,IF('Indicator Data'!K27=1,1,0)))))</f>
        <v>8</v>
      </c>
      <c r="AB25" s="176">
        <f>IF('Indicator Data'!L27="No data","x",IF('Indicator Data'!L27&gt;1000,10,IF('Indicator Data'!L27&gt;=500,9,IF('Indicator Data'!L27&gt;=240,8,IF('Indicator Data'!L27&gt;=120,7,IF('Indicator Data'!L27&gt;=60,6,IF('Indicator Data'!L27&gt;=20,5,IF('Indicator Data'!L27&gt;=1,4,0))))))))</f>
        <v>10</v>
      </c>
      <c r="AC25" s="6">
        <f t="shared" si="12"/>
        <v>10</v>
      </c>
      <c r="AD25" s="7">
        <f t="shared" si="13"/>
        <v>10</v>
      </c>
    </row>
    <row r="26" spans="1:30">
      <c r="A26" s="8" t="s">
        <v>159</v>
      </c>
      <c r="B26" s="26" t="s">
        <v>160</v>
      </c>
      <c r="C26" s="26" t="s">
        <v>161</v>
      </c>
      <c r="D26" s="4">
        <f>ROUND(IF('Indicator Data'!G28=0,0,IF(LOG('Indicator Data'!G28)&gt;D$139,10,IF(LOG('Indicator Data'!G28)&lt;D$140,0,10-(D$139-LOG('Indicator Data'!G28))/(D$139-D$140)*10))),1)</f>
        <v>0</v>
      </c>
      <c r="E26" s="4">
        <f>IF('Indicator Data'!D28="No data","x",ROUND(IF(('Indicator Data'!D28)&gt;E$139,10,IF(('Indicator Data'!D28)&lt;E$140,0,10-(E$139-('Indicator Data'!D28))/(E$139-E$140)*10)),1))</f>
        <v>0.6</v>
      </c>
      <c r="F26" s="53">
        <f>'Indicator Data'!E28/'Indicator Data'!$BC28</f>
        <v>0</v>
      </c>
      <c r="G26" s="53">
        <f>'Indicator Data'!F28/'Indicator Data'!$BC28</f>
        <v>0</v>
      </c>
      <c r="H26" s="53">
        <f t="shared" si="0"/>
        <v>0</v>
      </c>
      <c r="I26" s="4">
        <f t="shared" si="1"/>
        <v>0</v>
      </c>
      <c r="J26" s="4">
        <f>ROUND(IF('Indicator Data'!I28=0,0,IF(LOG('Indicator Data'!I28)&gt;J$139,10,IF(LOG('Indicator Data'!I28)&lt;J$140,0,10-(J$139-LOG('Indicator Data'!I28))/(J$139-J$140)*10))),1)</f>
        <v>8.3000000000000007</v>
      </c>
      <c r="K26" s="53">
        <f>'Indicator Data'!G28/'Indicator Data'!$BC28</f>
        <v>0</v>
      </c>
      <c r="L26" s="53">
        <f>'Indicator Data'!I28/'Indicator Data'!$BD28</f>
        <v>8.8353920582437111E-3</v>
      </c>
      <c r="M26" s="4">
        <f t="shared" si="2"/>
        <v>0</v>
      </c>
      <c r="N26" s="4">
        <f t="shared" si="3"/>
        <v>2.9</v>
      </c>
      <c r="O26" s="4">
        <f>ROUND(IF('Indicator Data'!J28=0,0,IF('Indicator Data'!J28&gt;O$139,10,IF('Indicator Data'!J28&lt;O$140,0,10-(O$139-'Indicator Data'!J28)/(O$139-O$140)*10))),1)</f>
        <v>0</v>
      </c>
      <c r="P26" s="143">
        <f t="shared" si="4"/>
        <v>6.3</v>
      </c>
      <c r="Q26" s="143">
        <f t="shared" si="5"/>
        <v>3.2</v>
      </c>
      <c r="R26" s="4">
        <f>IF('Indicator Data'!H28="No data","x",ROUND(IF('Indicator Data'!H28=0,0,IF('Indicator Data'!H28&gt;R$139,10,IF('Indicator Data'!H28&lt;R$140,0,10-(R$139-'Indicator Data'!H28)/(R$139-R$140)*10))),1))</f>
        <v>2.1</v>
      </c>
      <c r="S26" s="6">
        <f t="shared" si="6"/>
        <v>0.6</v>
      </c>
      <c r="T26" s="6">
        <f t="shared" si="7"/>
        <v>0</v>
      </c>
      <c r="U26" s="6">
        <f t="shared" si="8"/>
        <v>0</v>
      </c>
      <c r="V26" s="6">
        <f t="shared" si="9"/>
        <v>2.7</v>
      </c>
      <c r="W26" s="12">
        <f t="shared" si="10"/>
        <v>0.9</v>
      </c>
      <c r="X26" s="4">
        <f>ROUND(IF('Indicator Data'!M28=0,0,IF('Indicator Data'!M28&gt;X$139,10,IF('Indicator Data'!M28&lt;X$140,0,10-(X$139-'Indicator Data'!M28)/(X$139-X$140)*10))),1)</f>
        <v>0</v>
      </c>
      <c r="Y26" s="4">
        <f>ROUND(IF('Indicator Data'!N28=0,0,IF('Indicator Data'!N28&gt;Y$139,10,IF('Indicator Data'!N28&lt;Y$140,0,10-(Y$139-'Indicator Data'!N28)/(Y$139-Y$140)*10))),1)</f>
        <v>0</v>
      </c>
      <c r="Z26" s="6">
        <f t="shared" si="11"/>
        <v>0</v>
      </c>
      <c r="AA26" s="6">
        <f>IF('Indicator Data'!K28=5,10,IF('Indicator Data'!K28=4,8,IF('Indicator Data'!K28=3,5,IF('Indicator Data'!K28=2,2,IF('Indicator Data'!K28=1,1,0)))))</f>
        <v>0</v>
      </c>
      <c r="AB26" s="176">
        <f>IF('Indicator Data'!L28="No data","x",IF('Indicator Data'!L28&gt;1000,10,IF('Indicator Data'!L28&gt;=500,9,IF('Indicator Data'!L28&gt;=240,8,IF('Indicator Data'!L28&gt;=120,7,IF('Indicator Data'!L28&gt;=60,6,IF('Indicator Data'!L28&gt;=20,5,IF('Indicator Data'!L28&gt;=1,4,0))))))))</f>
        <v>0</v>
      </c>
      <c r="AC26" s="6">
        <f t="shared" si="12"/>
        <v>0</v>
      </c>
      <c r="AD26" s="7">
        <f t="shared" si="13"/>
        <v>0</v>
      </c>
    </row>
    <row r="27" spans="1:30">
      <c r="A27" s="8" t="s">
        <v>162</v>
      </c>
      <c r="B27" s="26" t="s">
        <v>160</v>
      </c>
      <c r="C27" s="26" t="s">
        <v>163</v>
      </c>
      <c r="D27" s="4">
        <f>ROUND(IF('Indicator Data'!G29=0,0,IF(LOG('Indicator Data'!G29)&gt;D$139,10,IF(LOG('Indicator Data'!G29)&lt;D$140,0,10-(D$139-LOG('Indicator Data'!G29))/(D$139-D$140)*10))),1)</f>
        <v>6.1</v>
      </c>
      <c r="E27" s="4">
        <f>IF('Indicator Data'!D29="No data","x",ROUND(IF(('Indicator Data'!D29)&gt;E$139,10,IF(('Indicator Data'!D29)&lt;E$140,0,10-(E$139-('Indicator Data'!D29))/(E$139-E$140)*10)),1))</f>
        <v>2.5</v>
      </c>
      <c r="F27" s="53">
        <f>'Indicator Data'!E29/'Indicator Data'!$BC29</f>
        <v>6.2467923030647056E-2</v>
      </c>
      <c r="G27" s="53">
        <f>'Indicator Data'!F29/'Indicator Data'!$BC29</f>
        <v>0.43858900343174206</v>
      </c>
      <c r="H27" s="53">
        <f t="shared" si="0"/>
        <v>0.14088121237325904</v>
      </c>
      <c r="I27" s="4">
        <f t="shared" si="1"/>
        <v>3.5</v>
      </c>
      <c r="J27" s="4">
        <f>ROUND(IF('Indicator Data'!I29=0,0,IF(LOG('Indicator Data'!I29)&gt;J$139,10,IF(LOG('Indicator Data'!I29)&lt;J$140,0,10-(J$139-LOG('Indicator Data'!I29))/(J$139-J$140)*10))),1)</f>
        <v>8.3000000000000007</v>
      </c>
      <c r="K27" s="53">
        <f>'Indicator Data'!G29/'Indicator Data'!$BC29</f>
        <v>2.0414988326877406E-2</v>
      </c>
      <c r="L27" s="53">
        <f>'Indicator Data'!I29/'Indicator Data'!$BD29</f>
        <v>8.8353920582437111E-3</v>
      </c>
      <c r="M27" s="4">
        <f t="shared" si="2"/>
        <v>6.8</v>
      </c>
      <c r="N27" s="4">
        <f t="shared" si="3"/>
        <v>2.9</v>
      </c>
      <c r="O27" s="4">
        <f>ROUND(IF('Indicator Data'!J29=0,0,IF('Indicator Data'!J29&gt;O$139,10,IF('Indicator Data'!J29&lt;O$140,0,10-(O$139-'Indicator Data'!J29)/(O$139-O$140)*10))),1)</f>
        <v>4.3</v>
      </c>
      <c r="P27" s="143">
        <f t="shared" si="4"/>
        <v>6.3</v>
      </c>
      <c r="Q27" s="143">
        <f t="shared" si="5"/>
        <v>5.3</v>
      </c>
      <c r="R27" s="4">
        <f>IF('Indicator Data'!H29="No data","x",ROUND(IF('Indicator Data'!H29=0,0,IF('Indicator Data'!H29&gt;R$139,10,IF('Indicator Data'!H29&lt;R$140,0,10-(R$139-'Indicator Data'!H29)/(R$139-R$140)*10))),1))</f>
        <v>2</v>
      </c>
      <c r="S27" s="6">
        <f t="shared" si="6"/>
        <v>2.5</v>
      </c>
      <c r="T27" s="6">
        <f t="shared" si="7"/>
        <v>6.5</v>
      </c>
      <c r="U27" s="6">
        <f t="shared" si="8"/>
        <v>3.5</v>
      </c>
      <c r="V27" s="6">
        <f t="shared" si="9"/>
        <v>3.7</v>
      </c>
      <c r="W27" s="12">
        <f t="shared" si="10"/>
        <v>4.2</v>
      </c>
      <c r="X27" s="4">
        <f>ROUND(IF('Indicator Data'!M29=0,0,IF('Indicator Data'!M29&gt;X$139,10,IF('Indicator Data'!M29&lt;X$140,0,10-(X$139-'Indicator Data'!M29)/(X$139-X$140)*10))),1)</f>
        <v>0</v>
      </c>
      <c r="Y27" s="4">
        <f>ROUND(IF('Indicator Data'!N29=0,0,IF('Indicator Data'!N29&gt;Y$139,10,IF('Indicator Data'!N29&lt;Y$140,0,10-(Y$139-'Indicator Data'!N29)/(Y$139-Y$140)*10))),1)</f>
        <v>0</v>
      </c>
      <c r="Z27" s="6">
        <f t="shared" si="11"/>
        <v>0</v>
      </c>
      <c r="AA27" s="6">
        <f>IF('Indicator Data'!K29=5,10,IF('Indicator Data'!K29=4,8,IF('Indicator Data'!K29=3,5,IF('Indicator Data'!K29=2,2,IF('Indicator Data'!K29=1,1,0)))))</f>
        <v>0</v>
      </c>
      <c r="AB27" s="176">
        <f>IF('Indicator Data'!L29="No data","x",IF('Indicator Data'!L29&gt;1000,10,IF('Indicator Data'!L29&gt;=500,9,IF('Indicator Data'!L29&gt;=240,8,IF('Indicator Data'!L29&gt;=120,7,IF('Indicator Data'!L29&gt;=60,6,IF('Indicator Data'!L29&gt;=20,5,IF('Indicator Data'!L29&gt;=1,4,0))))))))</f>
        <v>0</v>
      </c>
      <c r="AC27" s="6">
        <f t="shared" si="12"/>
        <v>0</v>
      </c>
      <c r="AD27" s="7">
        <f t="shared" si="13"/>
        <v>0</v>
      </c>
    </row>
    <row r="28" spans="1:30">
      <c r="A28" s="8" t="s">
        <v>164</v>
      </c>
      <c r="B28" s="26" t="s">
        <v>160</v>
      </c>
      <c r="C28" s="26" t="s">
        <v>165</v>
      </c>
      <c r="D28" s="4">
        <f>ROUND(IF('Indicator Data'!G30=0,0,IF(LOG('Indicator Data'!G30)&gt;D$139,10,IF(LOG('Indicator Data'!G30)&lt;D$140,0,10-(D$139-LOG('Indicator Data'!G30))/(D$139-D$140)*10))),1)</f>
        <v>0</v>
      </c>
      <c r="E28" s="4">
        <f>IF('Indicator Data'!D30="No data","x",ROUND(IF(('Indicator Data'!D30)&gt;E$139,10,IF(('Indicator Data'!D30)&lt;E$140,0,10-(E$139-('Indicator Data'!D30))/(E$139-E$140)*10)),1))</f>
        <v>2.1</v>
      </c>
      <c r="F28" s="53">
        <f>'Indicator Data'!E30/'Indicator Data'!$BC30</f>
        <v>0.23446821184590194</v>
      </c>
      <c r="G28" s="53">
        <f>'Indicator Data'!F30/'Indicator Data'!$BC30</f>
        <v>4.5262315450239184E-2</v>
      </c>
      <c r="H28" s="53">
        <f t="shared" si="0"/>
        <v>0.12854968478551076</v>
      </c>
      <c r="I28" s="4">
        <f t="shared" si="1"/>
        <v>3.2</v>
      </c>
      <c r="J28" s="4">
        <f>ROUND(IF('Indicator Data'!I30=0,0,IF(LOG('Indicator Data'!I30)&gt;J$139,10,IF(LOG('Indicator Data'!I30)&lt;J$140,0,10-(J$139-LOG('Indicator Data'!I30))/(J$139-J$140)*10))),1)</f>
        <v>8.3000000000000007</v>
      </c>
      <c r="K28" s="53">
        <f>'Indicator Data'!G30/'Indicator Data'!$BC30</f>
        <v>0</v>
      </c>
      <c r="L28" s="53">
        <f>'Indicator Data'!I30/'Indicator Data'!$BD30</f>
        <v>8.8353920582437111E-3</v>
      </c>
      <c r="M28" s="4">
        <f t="shared" si="2"/>
        <v>0</v>
      </c>
      <c r="N28" s="4">
        <f t="shared" si="3"/>
        <v>2.9</v>
      </c>
      <c r="O28" s="4">
        <f>ROUND(IF('Indicator Data'!J30=0,0,IF('Indicator Data'!J30&gt;O$139,10,IF('Indicator Data'!J30&lt;O$140,0,10-(O$139-'Indicator Data'!J30)/(O$139-O$140)*10))),1)</f>
        <v>2.9</v>
      </c>
      <c r="P28" s="143">
        <f t="shared" si="4"/>
        <v>6.3</v>
      </c>
      <c r="Q28" s="143">
        <f t="shared" si="5"/>
        <v>4.5999999999999996</v>
      </c>
      <c r="R28" s="4">
        <f>IF('Indicator Data'!H30="No data","x",ROUND(IF('Indicator Data'!H30=0,0,IF('Indicator Data'!H30&gt;R$139,10,IF('Indicator Data'!H30&lt;R$140,0,10-(R$139-'Indicator Data'!H30)/(R$139-R$140)*10))),1))</f>
        <v>2.1</v>
      </c>
      <c r="S28" s="6">
        <f t="shared" si="6"/>
        <v>2.1</v>
      </c>
      <c r="T28" s="6">
        <f t="shared" si="7"/>
        <v>0</v>
      </c>
      <c r="U28" s="6">
        <f t="shared" si="8"/>
        <v>3.2</v>
      </c>
      <c r="V28" s="6">
        <f t="shared" si="9"/>
        <v>3.4</v>
      </c>
      <c r="W28" s="12">
        <f t="shared" si="10"/>
        <v>2.2999999999999998</v>
      </c>
      <c r="X28" s="4">
        <f>ROUND(IF('Indicator Data'!M30=0,0,IF('Indicator Data'!M30&gt;X$139,10,IF('Indicator Data'!M30&lt;X$140,0,10-(X$139-'Indicator Data'!M30)/(X$139-X$140)*10))),1)</f>
        <v>0</v>
      </c>
      <c r="Y28" s="4">
        <f>ROUND(IF('Indicator Data'!N30=0,0,IF('Indicator Data'!N30&gt;Y$139,10,IF('Indicator Data'!N30&lt;Y$140,0,10-(Y$139-'Indicator Data'!N30)/(Y$139-Y$140)*10))),1)</f>
        <v>0</v>
      </c>
      <c r="Z28" s="6">
        <f t="shared" si="11"/>
        <v>0</v>
      </c>
      <c r="AA28" s="6">
        <f>IF('Indicator Data'!K30=5,10,IF('Indicator Data'!K30=4,8,IF('Indicator Data'!K30=3,5,IF('Indicator Data'!K30=2,2,IF('Indicator Data'!K30=1,1,0)))))</f>
        <v>5</v>
      </c>
      <c r="AB28" s="176">
        <f>IF('Indicator Data'!L30="No data","x",IF('Indicator Data'!L30&gt;1000,10,IF('Indicator Data'!L30&gt;=500,9,IF('Indicator Data'!L30&gt;=240,8,IF('Indicator Data'!L30&gt;=120,7,IF('Indicator Data'!L30&gt;=60,6,IF('Indicator Data'!L30&gt;=20,5,IF('Indicator Data'!L30&gt;=1,4,0))))))))</f>
        <v>4</v>
      </c>
      <c r="AC28" s="6">
        <f t="shared" si="12"/>
        <v>5</v>
      </c>
      <c r="AD28" s="7">
        <f t="shared" si="13"/>
        <v>3.3</v>
      </c>
    </row>
    <row r="29" spans="1:30">
      <c r="A29" s="8" t="s">
        <v>166</v>
      </c>
      <c r="B29" s="26" t="s">
        <v>160</v>
      </c>
      <c r="C29" s="26" t="s">
        <v>167</v>
      </c>
      <c r="D29" s="4">
        <f>ROUND(IF('Indicator Data'!G31=0,0,IF(LOG('Indicator Data'!G31)&gt;D$139,10,IF(LOG('Indicator Data'!G31)&lt;D$140,0,10-(D$139-LOG('Indicator Data'!G31))/(D$139-D$140)*10))),1)</f>
        <v>4.9000000000000004</v>
      </c>
      <c r="E29" s="4">
        <f>IF('Indicator Data'!D31="No data","x",ROUND(IF(('Indicator Data'!D31)&gt;E$139,10,IF(('Indicator Data'!D31)&lt;E$140,0,10-(E$139-('Indicator Data'!D31))/(E$139-E$140)*10)),1))</f>
        <v>1.7</v>
      </c>
      <c r="F29" s="53">
        <f>'Indicator Data'!E31/'Indicator Data'!$BC31</f>
        <v>0.13111707651668483</v>
      </c>
      <c r="G29" s="53">
        <f>'Indicator Data'!F31/'Indicator Data'!$BC31</f>
        <v>0</v>
      </c>
      <c r="H29" s="53">
        <f t="shared" si="0"/>
        <v>6.5558538258342416E-2</v>
      </c>
      <c r="I29" s="4">
        <f t="shared" si="1"/>
        <v>1.6</v>
      </c>
      <c r="J29" s="4">
        <f>ROUND(IF('Indicator Data'!I31=0,0,IF(LOG('Indicator Data'!I31)&gt;J$139,10,IF(LOG('Indicator Data'!I31)&lt;J$140,0,10-(J$139-LOG('Indicator Data'!I31))/(J$139-J$140)*10))),1)</f>
        <v>8.3000000000000007</v>
      </c>
      <c r="K29" s="53">
        <f>'Indicator Data'!G31/'Indicator Data'!$BC31</f>
        <v>2.0593312833322382E-2</v>
      </c>
      <c r="L29" s="53">
        <f>'Indicator Data'!I31/'Indicator Data'!$BD31</f>
        <v>8.8353920582437111E-3</v>
      </c>
      <c r="M29" s="4">
        <f t="shared" si="2"/>
        <v>6.9</v>
      </c>
      <c r="N29" s="4">
        <f t="shared" si="3"/>
        <v>2.9</v>
      </c>
      <c r="O29" s="4">
        <f>ROUND(IF('Indicator Data'!J31=0,0,IF('Indicator Data'!J31&gt;O$139,10,IF('Indicator Data'!J31&lt;O$140,0,10-(O$139-'Indicator Data'!J31)/(O$139-O$140)*10))),1)</f>
        <v>2.9</v>
      </c>
      <c r="P29" s="143">
        <f t="shared" si="4"/>
        <v>6.3</v>
      </c>
      <c r="Q29" s="143">
        <f t="shared" si="5"/>
        <v>4.5999999999999996</v>
      </c>
      <c r="R29" s="4">
        <f>IF('Indicator Data'!H31="No data","x",ROUND(IF('Indicator Data'!H31=0,0,IF('Indicator Data'!H31&gt;R$139,10,IF('Indicator Data'!H31&lt;R$140,0,10-(R$139-'Indicator Data'!H31)/(R$139-R$140)*10))),1))</f>
        <v>2.2999999999999998</v>
      </c>
      <c r="S29" s="6">
        <f t="shared" si="6"/>
        <v>1.7</v>
      </c>
      <c r="T29" s="6">
        <f t="shared" si="7"/>
        <v>6</v>
      </c>
      <c r="U29" s="6">
        <f t="shared" si="8"/>
        <v>1.6</v>
      </c>
      <c r="V29" s="6">
        <f t="shared" si="9"/>
        <v>3.5</v>
      </c>
      <c r="W29" s="12">
        <f t="shared" si="10"/>
        <v>3.4</v>
      </c>
      <c r="X29" s="4">
        <f>ROUND(IF('Indicator Data'!M31=0,0,IF('Indicator Data'!M31&gt;X$139,10,IF('Indicator Data'!M31&lt;X$140,0,10-(X$139-'Indicator Data'!M31)/(X$139-X$140)*10))),1)</f>
        <v>0</v>
      </c>
      <c r="Y29" s="4">
        <f>ROUND(IF('Indicator Data'!N31=0,0,IF('Indicator Data'!N31&gt;Y$139,10,IF('Indicator Data'!N31&lt;Y$140,0,10-(Y$139-'Indicator Data'!N31)/(Y$139-Y$140)*10))),1)</f>
        <v>0</v>
      </c>
      <c r="Z29" s="6">
        <f t="shared" si="11"/>
        <v>0</v>
      </c>
      <c r="AA29" s="6">
        <f>IF('Indicator Data'!K31=5,10,IF('Indicator Data'!K31=4,8,IF('Indicator Data'!K31=3,5,IF('Indicator Data'!K31=2,2,IF('Indicator Data'!K31=1,1,0)))))</f>
        <v>0</v>
      </c>
      <c r="AB29" s="176">
        <f>IF('Indicator Data'!L31="No data","x",IF('Indicator Data'!L31&gt;1000,10,IF('Indicator Data'!L31&gt;=500,9,IF('Indicator Data'!L31&gt;=240,8,IF('Indicator Data'!L31&gt;=120,7,IF('Indicator Data'!L31&gt;=60,6,IF('Indicator Data'!L31&gt;=20,5,IF('Indicator Data'!L31&gt;=1,4,0))))))))</f>
        <v>0</v>
      </c>
      <c r="AC29" s="6">
        <f t="shared" si="12"/>
        <v>0</v>
      </c>
      <c r="AD29" s="7">
        <f t="shared" si="13"/>
        <v>0</v>
      </c>
    </row>
    <row r="30" spans="1:30">
      <c r="A30" s="8" t="s">
        <v>168</v>
      </c>
      <c r="B30" s="26" t="s">
        <v>160</v>
      </c>
      <c r="C30" s="26" t="s">
        <v>169</v>
      </c>
      <c r="D30" s="4">
        <f>ROUND(IF('Indicator Data'!G32=0,0,IF(LOG('Indicator Data'!G32)&gt;D$139,10,IF(LOG('Indicator Data'!G32)&lt;D$140,0,10-(D$139-LOG('Indicator Data'!G32))/(D$139-D$140)*10))),1)</f>
        <v>0</v>
      </c>
      <c r="E30" s="4">
        <f>IF('Indicator Data'!D32="No data","x",ROUND(IF(('Indicator Data'!D32)&gt;E$139,10,IF(('Indicator Data'!D32)&lt;E$140,0,10-(E$139-('Indicator Data'!D32))/(E$139-E$140)*10)),1))</f>
        <v>0.6</v>
      </c>
      <c r="F30" s="53">
        <f>'Indicator Data'!E32/'Indicator Data'!$BC32</f>
        <v>0.11291815200393866</v>
      </c>
      <c r="G30" s="53">
        <f>'Indicator Data'!F32/'Indicator Data'!$BC32</f>
        <v>0</v>
      </c>
      <c r="H30" s="53">
        <f t="shared" si="0"/>
        <v>5.6459076001969331E-2</v>
      </c>
      <c r="I30" s="4">
        <f t="shared" si="1"/>
        <v>1.4</v>
      </c>
      <c r="J30" s="4">
        <f>ROUND(IF('Indicator Data'!I32=0,0,IF(LOG('Indicator Data'!I32)&gt;J$139,10,IF(LOG('Indicator Data'!I32)&lt;J$140,0,10-(J$139-LOG('Indicator Data'!I32))/(J$139-J$140)*10))),1)</f>
        <v>8.3000000000000007</v>
      </c>
      <c r="K30" s="53">
        <f>'Indicator Data'!G32/'Indicator Data'!$BC32</f>
        <v>0</v>
      </c>
      <c r="L30" s="53">
        <f>'Indicator Data'!I32/'Indicator Data'!$BD32</f>
        <v>8.8353920582437111E-3</v>
      </c>
      <c r="M30" s="4">
        <f t="shared" si="2"/>
        <v>0</v>
      </c>
      <c r="N30" s="4">
        <f t="shared" si="3"/>
        <v>2.9</v>
      </c>
      <c r="O30" s="4">
        <f>ROUND(IF('Indicator Data'!J32=0,0,IF('Indicator Data'!J32&gt;O$139,10,IF('Indicator Data'!J32&lt;O$140,0,10-(O$139-'Indicator Data'!J32)/(O$139-O$140)*10))),1)</f>
        <v>1.4</v>
      </c>
      <c r="P30" s="143">
        <f t="shared" si="4"/>
        <v>6.3</v>
      </c>
      <c r="Q30" s="143">
        <f t="shared" si="5"/>
        <v>3.9</v>
      </c>
      <c r="R30" s="4">
        <f>IF('Indicator Data'!H32="No data","x",ROUND(IF('Indicator Data'!H32=0,0,IF('Indicator Data'!H32&gt;R$139,10,IF('Indicator Data'!H32&lt;R$140,0,10-(R$139-'Indicator Data'!H32)/(R$139-R$140)*10))),1))</f>
        <v>2.7</v>
      </c>
      <c r="S30" s="6">
        <f t="shared" si="6"/>
        <v>0.6</v>
      </c>
      <c r="T30" s="6">
        <f t="shared" si="7"/>
        <v>0</v>
      </c>
      <c r="U30" s="6">
        <f t="shared" si="8"/>
        <v>1.4</v>
      </c>
      <c r="V30" s="6">
        <f t="shared" si="9"/>
        <v>3.3</v>
      </c>
      <c r="W30" s="12">
        <f t="shared" si="10"/>
        <v>1.4</v>
      </c>
      <c r="X30" s="4">
        <f>ROUND(IF('Indicator Data'!M32=0,0,IF('Indicator Data'!M32&gt;X$139,10,IF('Indicator Data'!M32&lt;X$140,0,10-(X$139-'Indicator Data'!M32)/(X$139-X$140)*10))),1)</f>
        <v>0</v>
      </c>
      <c r="Y30" s="4">
        <f>ROUND(IF('Indicator Data'!N32=0,0,IF('Indicator Data'!N32&gt;Y$139,10,IF('Indicator Data'!N32&lt;Y$140,0,10-(Y$139-'Indicator Data'!N32)/(Y$139-Y$140)*10))),1)</f>
        <v>0</v>
      </c>
      <c r="Z30" s="6">
        <f t="shared" si="11"/>
        <v>0</v>
      </c>
      <c r="AA30" s="6">
        <f>IF('Indicator Data'!K32=5,10,IF('Indicator Data'!K32=4,8,IF('Indicator Data'!K32=3,5,IF('Indicator Data'!K32=2,2,IF('Indicator Data'!K32=1,1,0)))))</f>
        <v>0</v>
      </c>
      <c r="AB30" s="176">
        <f>IF('Indicator Data'!L32="No data","x",IF('Indicator Data'!L32&gt;1000,10,IF('Indicator Data'!L32&gt;=500,9,IF('Indicator Data'!L32&gt;=240,8,IF('Indicator Data'!L32&gt;=120,7,IF('Indicator Data'!L32&gt;=60,6,IF('Indicator Data'!L32&gt;=20,5,IF('Indicator Data'!L32&gt;=1,4,0))))))))</f>
        <v>0</v>
      </c>
      <c r="AC30" s="6">
        <f t="shared" si="12"/>
        <v>0</v>
      </c>
      <c r="AD30" s="7">
        <f t="shared" si="13"/>
        <v>0</v>
      </c>
    </row>
    <row r="31" spans="1:30">
      <c r="A31" s="8" t="s">
        <v>170</v>
      </c>
      <c r="B31" s="26" t="s">
        <v>160</v>
      </c>
      <c r="C31" s="26" t="s">
        <v>171</v>
      </c>
      <c r="D31" s="4">
        <f>ROUND(IF('Indicator Data'!G33=0,0,IF(LOG('Indicator Data'!G33)&gt;D$139,10,IF(LOG('Indicator Data'!G33)&lt;D$140,0,10-(D$139-LOG('Indicator Data'!G33))/(D$139-D$140)*10))),1)</f>
        <v>1.3</v>
      </c>
      <c r="E31" s="4">
        <f>IF('Indicator Data'!D33="No data","x",ROUND(IF(('Indicator Data'!D33)&gt;E$139,10,IF(('Indicator Data'!D33)&lt;E$140,0,10-(E$139-('Indicator Data'!D33))/(E$139-E$140)*10)),1))</f>
        <v>1.7</v>
      </c>
      <c r="F31" s="53">
        <f>'Indicator Data'!E33/'Indicator Data'!$BC33</f>
        <v>5.4354927636553411E-2</v>
      </c>
      <c r="G31" s="53">
        <f>'Indicator Data'!F33/'Indicator Data'!$BC33</f>
        <v>0.23042545039254109</v>
      </c>
      <c r="H31" s="53">
        <f t="shared" si="0"/>
        <v>8.4783826416411981E-2</v>
      </c>
      <c r="I31" s="4">
        <f t="shared" si="1"/>
        <v>2.1</v>
      </c>
      <c r="J31" s="4">
        <f>ROUND(IF('Indicator Data'!I33=0,0,IF(LOG('Indicator Data'!I33)&gt;J$139,10,IF(LOG('Indicator Data'!I33)&lt;J$140,0,10-(J$139-LOG('Indicator Data'!I33))/(J$139-J$140)*10))),1)</f>
        <v>8.3000000000000007</v>
      </c>
      <c r="K31" s="53">
        <f>'Indicator Data'!G33/'Indicator Data'!$BC33</f>
        <v>8.3426892517241967E-4</v>
      </c>
      <c r="L31" s="53">
        <f>'Indicator Data'!I33/'Indicator Data'!$BD33</f>
        <v>8.8353920582437111E-3</v>
      </c>
      <c r="M31" s="4">
        <f t="shared" si="2"/>
        <v>0.3</v>
      </c>
      <c r="N31" s="4">
        <f t="shared" si="3"/>
        <v>2.9</v>
      </c>
      <c r="O31" s="4">
        <f>ROUND(IF('Indicator Data'!J33=0,0,IF('Indicator Data'!J33&gt;O$139,10,IF('Indicator Data'!J33&lt;O$140,0,10-(O$139-'Indicator Data'!J33)/(O$139-O$140)*10))),1)</f>
        <v>4.3</v>
      </c>
      <c r="P31" s="143">
        <f t="shared" si="4"/>
        <v>6.3</v>
      </c>
      <c r="Q31" s="143">
        <f t="shared" si="5"/>
        <v>5.3</v>
      </c>
      <c r="R31" s="4">
        <f>IF('Indicator Data'!H33="No data","x",ROUND(IF('Indicator Data'!H33=0,0,IF('Indicator Data'!H33&gt;R$139,10,IF('Indicator Data'!H33&lt;R$140,0,10-(R$139-'Indicator Data'!H33)/(R$139-R$140)*10))),1))</f>
        <v>2.1</v>
      </c>
      <c r="S31" s="6">
        <f t="shared" si="6"/>
        <v>1.7</v>
      </c>
      <c r="T31" s="6">
        <f t="shared" si="7"/>
        <v>0.8</v>
      </c>
      <c r="U31" s="6">
        <f t="shared" si="8"/>
        <v>2.1</v>
      </c>
      <c r="V31" s="6">
        <f t="shared" si="9"/>
        <v>3.7</v>
      </c>
      <c r="W31" s="12">
        <f t="shared" si="10"/>
        <v>2.1</v>
      </c>
      <c r="X31" s="4">
        <f>ROUND(IF('Indicator Data'!M33=0,0,IF('Indicator Data'!M33&gt;X$139,10,IF('Indicator Data'!M33&lt;X$140,0,10-(X$139-'Indicator Data'!M33)/(X$139-X$140)*10))),1)</f>
        <v>0</v>
      </c>
      <c r="Y31" s="4">
        <f>ROUND(IF('Indicator Data'!N33=0,0,IF('Indicator Data'!N33&gt;Y$139,10,IF('Indicator Data'!N33&lt;Y$140,0,10-(Y$139-'Indicator Data'!N33)/(Y$139-Y$140)*10))),1)</f>
        <v>0</v>
      </c>
      <c r="Z31" s="6">
        <f t="shared" si="11"/>
        <v>0</v>
      </c>
      <c r="AA31" s="6">
        <f>IF('Indicator Data'!K33=5,10,IF('Indicator Data'!K33=4,8,IF('Indicator Data'!K33=3,5,IF('Indicator Data'!K33=2,2,IF('Indicator Data'!K33=1,1,0)))))</f>
        <v>0</v>
      </c>
      <c r="AB31" s="176">
        <f>IF('Indicator Data'!L33="No data","x",IF('Indicator Data'!L33&gt;1000,10,IF('Indicator Data'!L33&gt;=500,9,IF('Indicator Data'!L33&gt;=240,8,IF('Indicator Data'!L33&gt;=120,7,IF('Indicator Data'!L33&gt;=60,6,IF('Indicator Data'!L33&gt;=20,5,IF('Indicator Data'!L33&gt;=1,4,0))))))))</f>
        <v>4</v>
      </c>
      <c r="AC31" s="6">
        <f t="shared" si="12"/>
        <v>4</v>
      </c>
      <c r="AD31" s="7">
        <f t="shared" si="13"/>
        <v>1.3</v>
      </c>
    </row>
    <row r="32" spans="1:30">
      <c r="A32" s="8" t="s">
        <v>172</v>
      </c>
      <c r="B32" s="26" t="s">
        <v>160</v>
      </c>
      <c r="C32" s="26" t="s">
        <v>173</v>
      </c>
      <c r="D32" s="4">
        <f>ROUND(IF('Indicator Data'!G34=0,0,IF(LOG('Indicator Data'!G34)&gt;D$139,10,IF(LOG('Indicator Data'!G34)&lt;D$140,0,10-(D$139-LOG('Indicator Data'!G34))/(D$139-D$140)*10))),1)</f>
        <v>5.4</v>
      </c>
      <c r="E32" s="4">
        <f>IF('Indicator Data'!D34="No data","x",ROUND(IF(('Indicator Data'!D34)&gt;E$139,10,IF(('Indicator Data'!D34)&lt;E$140,0,10-(E$139-('Indicator Data'!D34))/(E$139-E$140)*10)),1))</f>
        <v>2.1</v>
      </c>
      <c r="F32" s="53">
        <f>'Indicator Data'!E34/'Indicator Data'!$BC34</f>
        <v>0.15645988404887803</v>
      </c>
      <c r="G32" s="53">
        <f>'Indicator Data'!F34/'Indicator Data'!$BC34</f>
        <v>0.16659663415145937</v>
      </c>
      <c r="H32" s="53">
        <f t="shared" si="0"/>
        <v>0.11987910056230386</v>
      </c>
      <c r="I32" s="4">
        <f t="shared" si="1"/>
        <v>3</v>
      </c>
      <c r="J32" s="4">
        <f>ROUND(IF('Indicator Data'!I34=0,0,IF(LOG('Indicator Data'!I34)&gt;J$139,10,IF(LOG('Indicator Data'!I34)&lt;J$140,0,10-(J$139-LOG('Indicator Data'!I34))/(J$139-J$140)*10))),1)</f>
        <v>8.3000000000000007</v>
      </c>
      <c r="K32" s="53">
        <f>'Indicator Data'!G34/'Indicator Data'!$BC34</f>
        <v>3.3416061775817886E-2</v>
      </c>
      <c r="L32" s="53">
        <f>'Indicator Data'!I34/'Indicator Data'!$BD34</f>
        <v>8.8353920582437111E-3</v>
      </c>
      <c r="M32" s="4">
        <f t="shared" si="2"/>
        <v>10</v>
      </c>
      <c r="N32" s="4">
        <f t="shared" si="3"/>
        <v>2.9</v>
      </c>
      <c r="O32" s="4">
        <f>ROUND(IF('Indicator Data'!J34=0,0,IF('Indicator Data'!J34&gt;O$139,10,IF('Indicator Data'!J34&lt;O$140,0,10-(O$139-'Indicator Data'!J34)/(O$139-O$140)*10))),1)</f>
        <v>2.9</v>
      </c>
      <c r="P32" s="143">
        <f t="shared" si="4"/>
        <v>6.3</v>
      </c>
      <c r="Q32" s="143">
        <f t="shared" si="5"/>
        <v>4.5999999999999996</v>
      </c>
      <c r="R32" s="4">
        <f>IF('Indicator Data'!H34="No data","x",ROUND(IF('Indicator Data'!H34=0,0,IF('Indicator Data'!H34&gt;R$139,10,IF('Indicator Data'!H34&lt;R$140,0,10-(R$139-'Indicator Data'!H34)/(R$139-R$140)*10))),1))</f>
        <v>2.2999999999999998</v>
      </c>
      <c r="S32" s="6">
        <f t="shared" si="6"/>
        <v>2.1</v>
      </c>
      <c r="T32" s="6">
        <f t="shared" si="7"/>
        <v>8.6</v>
      </c>
      <c r="U32" s="6">
        <f t="shared" si="8"/>
        <v>3</v>
      </c>
      <c r="V32" s="6">
        <f t="shared" si="9"/>
        <v>3.5</v>
      </c>
      <c r="W32" s="12">
        <f t="shared" si="10"/>
        <v>5</v>
      </c>
      <c r="X32" s="4">
        <f>ROUND(IF('Indicator Data'!M34=0,0,IF('Indicator Data'!M34&gt;X$139,10,IF('Indicator Data'!M34&lt;X$140,0,10-(X$139-'Indicator Data'!M34)/(X$139-X$140)*10))),1)</f>
        <v>0</v>
      </c>
      <c r="Y32" s="4">
        <f>ROUND(IF('Indicator Data'!N34=0,0,IF('Indicator Data'!N34&gt;Y$139,10,IF('Indicator Data'!N34&lt;Y$140,0,10-(Y$139-'Indicator Data'!N34)/(Y$139-Y$140)*10))),1)</f>
        <v>0</v>
      </c>
      <c r="Z32" s="6">
        <f t="shared" si="11"/>
        <v>0</v>
      </c>
      <c r="AA32" s="6">
        <f>IF('Indicator Data'!K34=5,10,IF('Indicator Data'!K34=4,8,IF('Indicator Data'!K34=3,5,IF('Indicator Data'!K34=2,2,IF('Indicator Data'!K34=1,1,0)))))</f>
        <v>0</v>
      </c>
      <c r="AB32" s="176">
        <f>IF('Indicator Data'!L34="No data","x",IF('Indicator Data'!L34&gt;1000,10,IF('Indicator Data'!L34&gt;=500,9,IF('Indicator Data'!L34&gt;=240,8,IF('Indicator Data'!L34&gt;=120,7,IF('Indicator Data'!L34&gt;=60,6,IF('Indicator Data'!L34&gt;=20,5,IF('Indicator Data'!L34&gt;=1,4,0))))))))</f>
        <v>0</v>
      </c>
      <c r="AC32" s="6">
        <f t="shared" si="12"/>
        <v>0</v>
      </c>
      <c r="AD32" s="7">
        <f t="shared" si="13"/>
        <v>0</v>
      </c>
    </row>
    <row r="33" spans="1:30">
      <c r="A33" s="8" t="s">
        <v>174</v>
      </c>
      <c r="B33" s="26" t="s">
        <v>160</v>
      </c>
      <c r="C33" s="26" t="s">
        <v>175</v>
      </c>
      <c r="D33" s="4">
        <f>ROUND(IF('Indicator Data'!G35=0,0,IF(LOG('Indicator Data'!G35)&gt;D$139,10,IF(LOG('Indicator Data'!G35)&lt;D$140,0,10-(D$139-LOG('Indicator Data'!G35))/(D$139-D$140)*10))),1)</f>
        <v>4.5999999999999996</v>
      </c>
      <c r="E33" s="4">
        <f>IF('Indicator Data'!D35="No data","x",ROUND(IF(('Indicator Data'!D35)&gt;E$139,10,IF(('Indicator Data'!D35)&lt;E$140,0,10-(E$139-('Indicator Data'!D35))/(E$139-E$140)*10)),1))</f>
        <v>2.9</v>
      </c>
      <c r="F33" s="53">
        <f>'Indicator Data'!E35/'Indicator Data'!$BC35</f>
        <v>0.33839227419976869</v>
      </c>
      <c r="G33" s="53">
        <f>'Indicator Data'!F35/'Indicator Data'!$BC35</f>
        <v>0.21606246327613443</v>
      </c>
      <c r="H33" s="53">
        <f t="shared" si="0"/>
        <v>0.22321175291891796</v>
      </c>
      <c r="I33" s="4">
        <f t="shared" si="1"/>
        <v>5.6</v>
      </c>
      <c r="J33" s="4">
        <f>ROUND(IF('Indicator Data'!I35=0,0,IF(LOG('Indicator Data'!I35)&gt;J$139,10,IF(LOG('Indicator Data'!I35)&lt;J$140,0,10-(J$139-LOG('Indicator Data'!I35))/(J$139-J$140)*10))),1)</f>
        <v>8.3000000000000007</v>
      </c>
      <c r="K33" s="53">
        <f>'Indicator Data'!G35/'Indicator Data'!$BC35</f>
        <v>2.6130398858010911E-2</v>
      </c>
      <c r="L33" s="53">
        <f>'Indicator Data'!I35/'Indicator Data'!$BD35</f>
        <v>8.8353920582437111E-3</v>
      </c>
      <c r="M33" s="4">
        <f t="shared" si="2"/>
        <v>8.6999999999999993</v>
      </c>
      <c r="N33" s="4">
        <f t="shared" si="3"/>
        <v>2.9</v>
      </c>
      <c r="O33" s="4">
        <f>ROUND(IF('Indicator Data'!J35=0,0,IF('Indicator Data'!J35&gt;O$139,10,IF('Indicator Data'!J35&lt;O$140,0,10-(O$139-'Indicator Data'!J35)/(O$139-O$140)*10))),1)</f>
        <v>4.3</v>
      </c>
      <c r="P33" s="143">
        <f t="shared" si="4"/>
        <v>6.3</v>
      </c>
      <c r="Q33" s="143">
        <f t="shared" si="5"/>
        <v>5.3</v>
      </c>
      <c r="R33" s="4">
        <f>IF('Indicator Data'!H35="No data","x",ROUND(IF('Indicator Data'!H35=0,0,IF('Indicator Data'!H35&gt;R$139,10,IF('Indicator Data'!H35&lt;R$140,0,10-(R$139-'Indicator Data'!H35)/(R$139-R$140)*10))),1))</f>
        <v>1.4</v>
      </c>
      <c r="S33" s="6">
        <f t="shared" si="6"/>
        <v>2.9</v>
      </c>
      <c r="T33" s="6">
        <f t="shared" si="7"/>
        <v>7.1</v>
      </c>
      <c r="U33" s="6">
        <f t="shared" si="8"/>
        <v>5.6</v>
      </c>
      <c r="V33" s="6">
        <f t="shared" si="9"/>
        <v>3.4</v>
      </c>
      <c r="W33" s="12">
        <f t="shared" si="10"/>
        <v>5</v>
      </c>
      <c r="X33" s="4">
        <f>ROUND(IF('Indicator Data'!M35=0,0,IF('Indicator Data'!M35&gt;X$139,10,IF('Indicator Data'!M35&lt;X$140,0,10-(X$139-'Indicator Data'!M35)/(X$139-X$140)*10))),1)</f>
        <v>0</v>
      </c>
      <c r="Y33" s="4">
        <f>ROUND(IF('Indicator Data'!N35=0,0,IF('Indicator Data'!N35&gt;Y$139,10,IF('Indicator Data'!N35&lt;Y$140,0,10-(Y$139-'Indicator Data'!N35)/(Y$139-Y$140)*10))),1)</f>
        <v>0</v>
      </c>
      <c r="Z33" s="6">
        <f t="shared" si="11"/>
        <v>0</v>
      </c>
      <c r="AA33" s="6">
        <f>IF('Indicator Data'!K35=5,10,IF('Indicator Data'!K35=4,8,IF('Indicator Data'!K35=3,5,IF('Indicator Data'!K35=2,2,IF('Indicator Data'!K35=1,1,0)))))</f>
        <v>0</v>
      </c>
      <c r="AB33" s="176">
        <f>IF('Indicator Data'!L35="No data","x",IF('Indicator Data'!L35&gt;1000,10,IF('Indicator Data'!L35&gt;=500,9,IF('Indicator Data'!L35&gt;=240,8,IF('Indicator Data'!L35&gt;=120,7,IF('Indicator Data'!L35&gt;=60,6,IF('Indicator Data'!L35&gt;=20,5,IF('Indicator Data'!L35&gt;=1,4,0))))))))</f>
        <v>0</v>
      </c>
      <c r="AC33" s="6">
        <f t="shared" si="12"/>
        <v>0</v>
      </c>
      <c r="AD33" s="7">
        <f t="shared" si="13"/>
        <v>0</v>
      </c>
    </row>
    <row r="34" spans="1:30">
      <c r="A34" s="8" t="s">
        <v>177</v>
      </c>
      <c r="B34" s="26" t="s">
        <v>178</v>
      </c>
      <c r="C34" s="26" t="s">
        <v>179</v>
      </c>
      <c r="D34" s="4">
        <f>ROUND(IF('Indicator Data'!G36=0,0,IF(LOG('Indicator Data'!G36)&gt;D$139,10,IF(LOG('Indicator Data'!G36)&lt;D$140,0,10-(D$139-LOG('Indicator Data'!G36))/(D$139-D$140)*10))),1)</f>
        <v>9.1</v>
      </c>
      <c r="E34" s="4">
        <f>IF('Indicator Data'!D36="No data","x",ROUND(IF(('Indicator Data'!D36)&gt;E$139,10,IF(('Indicator Data'!D36)&lt;E$140,0,10-(E$139-('Indicator Data'!D36))/(E$139-E$140)*10)),1))</f>
        <v>0.2</v>
      </c>
      <c r="F34" s="53">
        <f>'Indicator Data'!E36/'Indicator Data'!$BC36</f>
        <v>2.4319861232098564E-2</v>
      </c>
      <c r="G34" s="53">
        <f>'Indicator Data'!F36/'Indicator Data'!$BC36</f>
        <v>0</v>
      </c>
      <c r="H34" s="53">
        <f t="shared" si="0"/>
        <v>1.2159930616049282E-2</v>
      </c>
      <c r="I34" s="4">
        <f t="shared" si="1"/>
        <v>0.3</v>
      </c>
      <c r="J34" s="4">
        <f>ROUND(IF('Indicator Data'!I36=0,0,IF(LOG('Indicator Data'!I36)&gt;J$139,10,IF(LOG('Indicator Data'!I36)&lt;J$140,0,10-(J$139-LOG('Indicator Data'!I36))/(J$139-J$140)*10))),1)</f>
        <v>10</v>
      </c>
      <c r="K34" s="53">
        <f>'Indicator Data'!G36/'Indicator Data'!$BC36</f>
        <v>1.3052003057567632E-2</v>
      </c>
      <c r="L34" s="53">
        <f>'Indicator Data'!I36/'Indicator Data'!$BD36</f>
        <v>2.9329447992546661E-2</v>
      </c>
      <c r="M34" s="4">
        <f t="shared" si="2"/>
        <v>4.4000000000000004</v>
      </c>
      <c r="N34" s="4">
        <f t="shared" si="3"/>
        <v>9.8000000000000007</v>
      </c>
      <c r="O34" s="4">
        <f>ROUND(IF('Indicator Data'!J36=0,0,IF('Indicator Data'!J36&gt;O$139,10,IF('Indicator Data'!J36&lt;O$140,0,10-(O$139-'Indicator Data'!J36)/(O$139-O$140)*10))),1)</f>
        <v>2.9</v>
      </c>
      <c r="P34" s="143">
        <f t="shared" si="4"/>
        <v>9.9</v>
      </c>
      <c r="Q34" s="143">
        <f t="shared" si="5"/>
        <v>6.4</v>
      </c>
      <c r="R34" s="4">
        <f>IF('Indicator Data'!H36="No data","x",ROUND(IF('Indicator Data'!H36=0,0,IF('Indicator Data'!H36&gt;R$139,10,IF('Indicator Data'!H36&lt;R$140,0,10-(R$139-'Indicator Data'!H36)/(R$139-R$140)*10))),1))</f>
        <v>5.2</v>
      </c>
      <c r="S34" s="6">
        <f t="shared" si="6"/>
        <v>0.2</v>
      </c>
      <c r="T34" s="6">
        <f t="shared" si="7"/>
        <v>7.4</v>
      </c>
      <c r="U34" s="6">
        <f t="shared" si="8"/>
        <v>0.3</v>
      </c>
      <c r="V34" s="6">
        <f t="shared" si="9"/>
        <v>5.8</v>
      </c>
      <c r="W34" s="12">
        <f t="shared" si="10"/>
        <v>4.2</v>
      </c>
      <c r="X34" s="4">
        <f>ROUND(IF('Indicator Data'!M36=0,0,IF('Indicator Data'!M36&gt;X$139,10,IF('Indicator Data'!M36&lt;X$140,0,10-(X$139-'Indicator Data'!M36)/(X$139-X$140)*10))),1)</f>
        <v>10</v>
      </c>
      <c r="Y34" s="4">
        <f>ROUND(IF('Indicator Data'!N36=0,0,IF('Indicator Data'!N36&gt;Y$139,10,IF('Indicator Data'!N36&lt;Y$140,0,10-(Y$139-'Indicator Data'!N36)/(Y$139-Y$140)*10))),1)</f>
        <v>0</v>
      </c>
      <c r="Z34" s="6">
        <f t="shared" si="11"/>
        <v>7.6</v>
      </c>
      <c r="AA34" s="6">
        <f>IF('Indicator Data'!K36=5,10,IF('Indicator Data'!K36=4,8,IF('Indicator Data'!K36=3,5,IF('Indicator Data'!K36=2,2,IF('Indicator Data'!K36=1,1,0)))))</f>
        <v>5</v>
      </c>
      <c r="AB34" s="176">
        <f>IF('Indicator Data'!L36="No data","x",IF('Indicator Data'!L36&gt;1000,10,IF('Indicator Data'!L36&gt;=500,9,IF('Indicator Data'!L36&gt;=240,8,IF('Indicator Data'!L36&gt;=120,7,IF('Indicator Data'!L36&gt;=60,6,IF('Indicator Data'!L36&gt;=20,5,IF('Indicator Data'!L36&gt;=1,4,0))))))))</f>
        <v>4</v>
      </c>
      <c r="AC34" s="6">
        <f t="shared" si="12"/>
        <v>5</v>
      </c>
      <c r="AD34" s="7">
        <f t="shared" si="13"/>
        <v>5.9</v>
      </c>
    </row>
    <row r="35" spans="1:30">
      <c r="A35" s="8" t="s">
        <v>180</v>
      </c>
      <c r="B35" s="26" t="s">
        <v>178</v>
      </c>
      <c r="C35" s="26" t="s">
        <v>181</v>
      </c>
      <c r="D35" s="4">
        <f>ROUND(IF('Indicator Data'!G37=0,0,IF(LOG('Indicator Data'!G37)&gt;D$139,10,IF(LOG('Indicator Data'!G37)&lt;D$140,0,10-(D$139-LOG('Indicator Data'!G37))/(D$139-D$140)*10))),1)</f>
        <v>9.5</v>
      </c>
      <c r="E35" s="4">
        <f>IF('Indicator Data'!D37="No data","x",ROUND(IF(('Indicator Data'!D37)&gt;E$139,10,IF(('Indicator Data'!D37)&lt;E$140,0,10-(E$139-('Indicator Data'!D37))/(E$139-E$140)*10)),1))</f>
        <v>4.5</v>
      </c>
      <c r="F35" s="53">
        <f>'Indicator Data'!E37/'Indicator Data'!$BC37</f>
        <v>0.12256472364236123</v>
      </c>
      <c r="G35" s="53">
        <f>'Indicator Data'!F37/'Indicator Data'!$BC37</f>
        <v>4.1681095630802245E-2</v>
      </c>
      <c r="H35" s="53">
        <f t="shared" si="0"/>
        <v>7.1702635728881178E-2</v>
      </c>
      <c r="I35" s="4">
        <f t="shared" si="1"/>
        <v>1.8</v>
      </c>
      <c r="J35" s="4">
        <f>ROUND(IF('Indicator Data'!I37=0,0,IF(LOG('Indicator Data'!I37)&gt;J$139,10,IF(LOG('Indicator Data'!I37)&lt;J$140,0,10-(J$139-LOG('Indicator Data'!I37))/(J$139-J$140)*10))),1)</f>
        <v>10</v>
      </c>
      <c r="K35" s="53">
        <f>'Indicator Data'!G37/'Indicator Data'!$BC37</f>
        <v>6.308714471409084E-2</v>
      </c>
      <c r="L35" s="53">
        <f>'Indicator Data'!I37/'Indicator Data'!$BD37</f>
        <v>2.9329447992546661E-2</v>
      </c>
      <c r="M35" s="4">
        <f t="shared" si="2"/>
        <v>10</v>
      </c>
      <c r="N35" s="4">
        <f t="shared" si="3"/>
        <v>9.8000000000000007</v>
      </c>
      <c r="O35" s="4">
        <f>ROUND(IF('Indicator Data'!J37=0,0,IF('Indicator Data'!J37&gt;O$139,10,IF('Indicator Data'!J37&lt;O$140,0,10-(O$139-'Indicator Data'!J37)/(O$139-O$140)*10))),1)</f>
        <v>7.2</v>
      </c>
      <c r="P35" s="143">
        <f t="shared" si="4"/>
        <v>9.9</v>
      </c>
      <c r="Q35" s="143">
        <f t="shared" si="5"/>
        <v>8.6</v>
      </c>
      <c r="R35" s="4">
        <f>IF('Indicator Data'!H37="No data","x",ROUND(IF('Indicator Data'!H37=0,0,IF('Indicator Data'!H37&gt;R$139,10,IF('Indicator Data'!H37&lt;R$140,0,10-(R$139-'Indicator Data'!H37)/(R$139-R$140)*10))),1))</f>
        <v>4.8</v>
      </c>
      <c r="S35" s="6">
        <f t="shared" si="6"/>
        <v>4.5</v>
      </c>
      <c r="T35" s="6">
        <f t="shared" si="7"/>
        <v>9.8000000000000007</v>
      </c>
      <c r="U35" s="6">
        <f t="shared" si="8"/>
        <v>1.8</v>
      </c>
      <c r="V35" s="6">
        <f t="shared" si="9"/>
        <v>6.7</v>
      </c>
      <c r="W35" s="12">
        <f t="shared" si="10"/>
        <v>6.8</v>
      </c>
      <c r="X35" s="4">
        <f>ROUND(IF('Indicator Data'!M37=0,0,IF('Indicator Data'!M37&gt;X$139,10,IF('Indicator Data'!M37&lt;X$140,0,10-(X$139-'Indicator Data'!M37)/(X$139-X$140)*10))),1)</f>
        <v>10</v>
      </c>
      <c r="Y35" s="4">
        <f>ROUND(IF('Indicator Data'!N37=0,0,IF('Indicator Data'!N37&gt;Y$139,10,IF('Indicator Data'!N37&lt;Y$140,0,10-(Y$139-'Indicator Data'!N37)/(Y$139-Y$140)*10))),1)</f>
        <v>10</v>
      </c>
      <c r="Z35" s="6">
        <f t="shared" si="11"/>
        <v>10</v>
      </c>
      <c r="AA35" s="6">
        <f>IF('Indicator Data'!K37=5,10,IF('Indicator Data'!K37=4,8,IF('Indicator Data'!K37=3,5,IF('Indicator Data'!K37=2,2,IF('Indicator Data'!K37=1,1,0)))))</f>
        <v>10</v>
      </c>
      <c r="AB35" s="176">
        <f>IF('Indicator Data'!L37="No data","x",IF('Indicator Data'!L37&gt;1000,10,IF('Indicator Data'!L37&gt;=500,9,IF('Indicator Data'!L37&gt;=240,8,IF('Indicator Data'!L37&gt;=120,7,IF('Indicator Data'!L37&gt;=60,6,IF('Indicator Data'!L37&gt;=20,5,IF('Indicator Data'!L37&gt;=1,4,0))))))))</f>
        <v>9</v>
      </c>
      <c r="AC35" s="6">
        <f t="shared" si="12"/>
        <v>10</v>
      </c>
      <c r="AD35" s="7">
        <f t="shared" si="13"/>
        <v>10</v>
      </c>
    </row>
    <row r="36" spans="1:30">
      <c r="A36" s="8" t="s">
        <v>182</v>
      </c>
      <c r="B36" s="26" t="s">
        <v>178</v>
      </c>
      <c r="C36" s="26" t="s">
        <v>183</v>
      </c>
      <c r="D36" s="4">
        <f>ROUND(IF('Indicator Data'!G38=0,0,IF(LOG('Indicator Data'!G38)&gt;D$139,10,IF(LOG('Indicator Data'!G38)&lt;D$140,0,10-(D$139-LOG('Indicator Data'!G38))/(D$139-D$140)*10))),1)</f>
        <v>8.9</v>
      </c>
      <c r="E36" s="4">
        <f>IF('Indicator Data'!D38="No data","x",ROUND(IF(('Indicator Data'!D38)&gt;E$139,10,IF(('Indicator Data'!D38)&lt;E$140,0,10-(E$139-('Indicator Data'!D38))/(E$139-E$140)*10)),1))</f>
        <v>0.6</v>
      </c>
      <c r="F36" s="53">
        <f>'Indicator Data'!E38/'Indicator Data'!$BC38</f>
        <v>0.18776627540275184</v>
      </c>
      <c r="G36" s="53">
        <f>'Indicator Data'!F38/'Indicator Data'!$BC38</f>
        <v>0.14382266344903849</v>
      </c>
      <c r="H36" s="53">
        <f t="shared" si="0"/>
        <v>0.12983880356363553</v>
      </c>
      <c r="I36" s="4">
        <f t="shared" si="1"/>
        <v>3.2</v>
      </c>
      <c r="J36" s="4">
        <f>ROUND(IF('Indicator Data'!I38=0,0,IF(LOG('Indicator Data'!I38)&gt;J$139,10,IF(LOG('Indicator Data'!I38)&lt;J$140,0,10-(J$139-LOG('Indicator Data'!I38))/(J$139-J$140)*10))),1)</f>
        <v>10</v>
      </c>
      <c r="K36" s="53">
        <f>'Indicator Data'!G38/'Indicator Data'!$BC38</f>
        <v>1.2547699400564563E-2</v>
      </c>
      <c r="L36" s="53">
        <f>'Indicator Data'!I38/'Indicator Data'!$BD38</f>
        <v>2.9329447992546661E-2</v>
      </c>
      <c r="M36" s="4">
        <f t="shared" si="2"/>
        <v>4.2</v>
      </c>
      <c r="N36" s="4">
        <f t="shared" si="3"/>
        <v>9.8000000000000007</v>
      </c>
      <c r="O36" s="4">
        <f>ROUND(IF('Indicator Data'!J38=0,0,IF('Indicator Data'!J38&gt;O$139,10,IF('Indicator Data'!J38&lt;O$140,0,10-(O$139-'Indicator Data'!J38)/(O$139-O$140)*10))),1)</f>
        <v>7.2</v>
      </c>
      <c r="P36" s="143">
        <f t="shared" si="4"/>
        <v>9.9</v>
      </c>
      <c r="Q36" s="143">
        <f t="shared" si="5"/>
        <v>8.6</v>
      </c>
      <c r="R36" s="4">
        <f>IF('Indicator Data'!H38="No data","x",ROUND(IF('Indicator Data'!H38=0,0,IF('Indicator Data'!H38&gt;R$139,10,IF('Indicator Data'!H38&lt;R$140,0,10-(R$139-'Indicator Data'!H38)/(R$139-R$140)*10))),1))</f>
        <v>2.6</v>
      </c>
      <c r="S36" s="6">
        <f t="shared" si="6"/>
        <v>0.6</v>
      </c>
      <c r="T36" s="6">
        <f t="shared" si="7"/>
        <v>7.2</v>
      </c>
      <c r="U36" s="6">
        <f t="shared" si="8"/>
        <v>3.2</v>
      </c>
      <c r="V36" s="6">
        <f t="shared" si="9"/>
        <v>5.6</v>
      </c>
      <c r="W36" s="12">
        <f t="shared" si="10"/>
        <v>4.5999999999999996</v>
      </c>
      <c r="X36" s="4">
        <f>ROUND(IF('Indicator Data'!M38=0,0,IF('Indicator Data'!M38&gt;X$139,10,IF('Indicator Data'!M38&lt;X$140,0,10-(X$139-'Indicator Data'!M38)/(X$139-X$140)*10))),1)</f>
        <v>10</v>
      </c>
      <c r="Y36" s="4">
        <f>ROUND(IF('Indicator Data'!N38=0,0,IF('Indicator Data'!N38&gt;Y$139,10,IF('Indicator Data'!N38&lt;Y$140,0,10-(Y$139-'Indicator Data'!N38)/(Y$139-Y$140)*10))),1)</f>
        <v>10</v>
      </c>
      <c r="Z36" s="6">
        <f t="shared" si="11"/>
        <v>10</v>
      </c>
      <c r="AA36" s="6">
        <f>IF('Indicator Data'!K38=5,10,IF('Indicator Data'!K38=4,8,IF('Indicator Data'!K38=3,5,IF('Indicator Data'!K38=2,2,IF('Indicator Data'!K38=1,1,0)))))</f>
        <v>0</v>
      </c>
      <c r="AB36" s="176">
        <f>IF('Indicator Data'!L38="No data","x",IF('Indicator Data'!L38&gt;1000,10,IF('Indicator Data'!L38&gt;=500,9,IF('Indicator Data'!L38&gt;=240,8,IF('Indicator Data'!L38&gt;=120,7,IF('Indicator Data'!L38&gt;=60,6,IF('Indicator Data'!L38&gt;=20,5,IF('Indicator Data'!L38&gt;=1,4,0))))))))</f>
        <v>5</v>
      </c>
      <c r="AC36" s="6">
        <f t="shared" si="12"/>
        <v>5</v>
      </c>
      <c r="AD36" s="7">
        <f t="shared" si="13"/>
        <v>5</v>
      </c>
    </row>
    <row r="37" spans="1:30">
      <c r="A37" s="8" t="s">
        <v>184</v>
      </c>
      <c r="B37" s="26" t="s">
        <v>178</v>
      </c>
      <c r="C37" s="26" t="s">
        <v>185</v>
      </c>
      <c r="D37" s="4">
        <f>ROUND(IF('Indicator Data'!G39=0,0,IF(LOG('Indicator Data'!G39)&gt;D$139,10,IF(LOG('Indicator Data'!G39)&lt;D$140,0,10-(D$139-LOG('Indicator Data'!G39))/(D$139-D$140)*10))),1)</f>
        <v>0</v>
      </c>
      <c r="E37" s="4">
        <f>IF('Indicator Data'!D39="No data","x",ROUND(IF(('Indicator Data'!D39)&gt;E$139,10,IF(('Indicator Data'!D39)&lt;E$140,0,10-(E$139-('Indicator Data'!D39))/(E$139-E$140)*10)),1))</f>
        <v>2.4</v>
      </c>
      <c r="F37" s="53">
        <f>'Indicator Data'!E39/'Indicator Data'!$BC39</f>
        <v>0</v>
      </c>
      <c r="G37" s="53">
        <f>'Indicator Data'!F39/'Indicator Data'!$BC39</f>
        <v>0</v>
      </c>
      <c r="H37" s="53">
        <f t="shared" si="0"/>
        <v>0</v>
      </c>
      <c r="I37" s="4">
        <f t="shared" si="1"/>
        <v>0</v>
      </c>
      <c r="J37" s="4">
        <f>ROUND(IF('Indicator Data'!I39=0,0,IF(LOG('Indicator Data'!I39)&gt;J$139,10,IF(LOG('Indicator Data'!I39)&lt;J$140,0,10-(J$139-LOG('Indicator Data'!I39))/(J$139-J$140)*10))),1)</f>
        <v>10</v>
      </c>
      <c r="K37" s="53">
        <f>'Indicator Data'!G39/'Indicator Data'!$BC39</f>
        <v>4.3610851140131414E-4</v>
      </c>
      <c r="L37" s="53">
        <f>'Indicator Data'!I39/'Indicator Data'!$BD39</f>
        <v>2.9329447992546661E-2</v>
      </c>
      <c r="M37" s="4">
        <f t="shared" si="2"/>
        <v>0.1</v>
      </c>
      <c r="N37" s="4">
        <f t="shared" si="3"/>
        <v>9.8000000000000007</v>
      </c>
      <c r="O37" s="4">
        <f>ROUND(IF('Indicator Data'!J39=0,0,IF('Indicator Data'!J39&gt;O$139,10,IF('Indicator Data'!J39&lt;O$140,0,10-(O$139-'Indicator Data'!J39)/(O$139-O$140)*10))),1)</f>
        <v>4.3</v>
      </c>
      <c r="P37" s="143">
        <f t="shared" si="4"/>
        <v>9.9</v>
      </c>
      <c r="Q37" s="143">
        <f t="shared" si="5"/>
        <v>7.1</v>
      </c>
      <c r="R37" s="4" t="str">
        <f>IF('Indicator Data'!H39="No data","x",ROUND(IF('Indicator Data'!H39=0,0,IF('Indicator Data'!H39&gt;R$139,10,IF('Indicator Data'!H39&lt;R$140,0,10-(R$139-'Indicator Data'!H39)/(R$139-R$140)*10))),1))</f>
        <v>x</v>
      </c>
      <c r="S37" s="6">
        <f t="shared" si="6"/>
        <v>2.4</v>
      </c>
      <c r="T37" s="6">
        <f t="shared" si="7"/>
        <v>0.1</v>
      </c>
      <c r="U37" s="6">
        <f t="shared" si="8"/>
        <v>0</v>
      </c>
      <c r="V37" s="6">
        <f t="shared" si="9"/>
        <v>7.1</v>
      </c>
      <c r="W37" s="12">
        <f t="shared" si="10"/>
        <v>3</v>
      </c>
      <c r="X37" s="4">
        <f>ROUND(IF('Indicator Data'!M39=0,0,IF('Indicator Data'!M39&gt;X$139,10,IF('Indicator Data'!M39&lt;X$140,0,10-(X$139-'Indicator Data'!M39)/(X$139-X$140)*10))),1)</f>
        <v>10</v>
      </c>
      <c r="Y37" s="4">
        <f>ROUND(IF('Indicator Data'!N39=0,0,IF('Indicator Data'!N39&gt;Y$139,10,IF('Indicator Data'!N39&lt;Y$140,0,10-(Y$139-'Indicator Data'!N39)/(Y$139-Y$140)*10))),1)</f>
        <v>10</v>
      </c>
      <c r="Z37" s="6">
        <f t="shared" si="11"/>
        <v>10</v>
      </c>
      <c r="AA37" s="6">
        <f>IF('Indicator Data'!K39=5,10,IF('Indicator Data'!K39=4,8,IF('Indicator Data'!K39=3,5,IF('Indicator Data'!K39=2,2,IF('Indicator Data'!K39=1,1,0)))))</f>
        <v>5</v>
      </c>
      <c r="AB37" s="176">
        <f>IF('Indicator Data'!L39="No data","x",IF('Indicator Data'!L39&gt;1000,10,IF('Indicator Data'!L39&gt;=500,9,IF('Indicator Data'!L39&gt;=240,8,IF('Indicator Data'!L39&gt;=120,7,IF('Indicator Data'!L39&gt;=60,6,IF('Indicator Data'!L39&gt;=20,5,IF('Indicator Data'!L39&gt;=1,4,0))))))))</f>
        <v>8</v>
      </c>
      <c r="AC37" s="6">
        <f t="shared" si="12"/>
        <v>8</v>
      </c>
      <c r="AD37" s="7">
        <f t="shared" si="13"/>
        <v>8</v>
      </c>
    </row>
    <row r="38" spans="1:30">
      <c r="A38" s="8" t="s">
        <v>186</v>
      </c>
      <c r="B38" s="26" t="s">
        <v>178</v>
      </c>
      <c r="C38" s="26" t="s">
        <v>187</v>
      </c>
      <c r="D38" s="4">
        <f>ROUND(IF('Indicator Data'!G40=0,0,IF(LOG('Indicator Data'!G40)&gt;D$139,10,IF(LOG('Indicator Data'!G40)&lt;D$140,0,10-(D$139-LOG('Indicator Data'!G40))/(D$139-D$140)*10))),1)</f>
        <v>8.1</v>
      </c>
      <c r="E38" s="4">
        <f>IF('Indicator Data'!D40="No data","x",ROUND(IF(('Indicator Data'!D40)&gt;E$139,10,IF(('Indicator Data'!D40)&lt;E$140,0,10-(E$139-('Indicator Data'!D40))/(E$139-E$140)*10)),1))</f>
        <v>0.5</v>
      </c>
      <c r="F38" s="53">
        <f>'Indicator Data'!E40/'Indicator Data'!$BC40</f>
        <v>0.2359386516988542</v>
      </c>
      <c r="G38" s="53">
        <f>'Indicator Data'!F40/'Indicator Data'!$BC40</f>
        <v>4.9052792416348523E-2</v>
      </c>
      <c r="H38" s="53">
        <f t="shared" si="0"/>
        <v>0.13023252395351423</v>
      </c>
      <c r="I38" s="4">
        <f t="shared" si="1"/>
        <v>3.3</v>
      </c>
      <c r="J38" s="4">
        <f>ROUND(IF('Indicator Data'!I40=0,0,IF(LOG('Indicator Data'!I40)&gt;J$139,10,IF(LOG('Indicator Data'!I40)&lt;J$140,0,10-(J$139-LOG('Indicator Data'!I40))/(J$139-J$140)*10))),1)</f>
        <v>10</v>
      </c>
      <c r="K38" s="53">
        <f>'Indicator Data'!G40/'Indicator Data'!$BC40</f>
        <v>4.9878876404812166E-3</v>
      </c>
      <c r="L38" s="53">
        <f>'Indicator Data'!I40/'Indicator Data'!$BD40</f>
        <v>2.9329447992546661E-2</v>
      </c>
      <c r="M38" s="4">
        <f t="shared" si="2"/>
        <v>1.7</v>
      </c>
      <c r="N38" s="4">
        <f t="shared" si="3"/>
        <v>9.8000000000000007</v>
      </c>
      <c r="O38" s="4">
        <f>ROUND(IF('Indicator Data'!J40=0,0,IF('Indicator Data'!J40&gt;O$139,10,IF('Indicator Data'!J40&lt;O$140,0,10-(O$139-'Indicator Data'!J40)/(O$139-O$140)*10))),1)</f>
        <v>4.3</v>
      </c>
      <c r="P38" s="143">
        <f t="shared" si="4"/>
        <v>9.9</v>
      </c>
      <c r="Q38" s="143">
        <f t="shared" si="5"/>
        <v>7.1</v>
      </c>
      <c r="R38" s="4">
        <f>IF('Indicator Data'!H40="No data","x",ROUND(IF('Indicator Data'!H40=0,0,IF('Indicator Data'!H40&gt;R$139,10,IF('Indicator Data'!H40&lt;R$140,0,10-(R$139-'Indicator Data'!H40)/(R$139-R$140)*10))),1))</f>
        <v>3</v>
      </c>
      <c r="S38" s="6">
        <f t="shared" si="6"/>
        <v>0.5</v>
      </c>
      <c r="T38" s="6">
        <f t="shared" si="7"/>
        <v>5.8</v>
      </c>
      <c r="U38" s="6">
        <f t="shared" si="8"/>
        <v>3.3</v>
      </c>
      <c r="V38" s="6">
        <f t="shared" si="9"/>
        <v>5.0999999999999996</v>
      </c>
      <c r="W38" s="12">
        <f t="shared" si="10"/>
        <v>3.9</v>
      </c>
      <c r="X38" s="4">
        <f>ROUND(IF('Indicator Data'!M40=0,0,IF('Indicator Data'!M40&gt;X$139,10,IF('Indicator Data'!M40&lt;X$140,0,10-(X$139-'Indicator Data'!M40)/(X$139-X$140)*10))),1)</f>
        <v>10</v>
      </c>
      <c r="Y38" s="4">
        <f>ROUND(IF('Indicator Data'!N40=0,0,IF('Indicator Data'!N40&gt;Y$139,10,IF('Indicator Data'!N40&lt;Y$140,0,10-(Y$139-'Indicator Data'!N40)/(Y$139-Y$140)*10))),1)</f>
        <v>10</v>
      </c>
      <c r="Z38" s="6">
        <f t="shared" si="11"/>
        <v>10</v>
      </c>
      <c r="AA38" s="6">
        <f>IF('Indicator Data'!K40=5,10,IF('Indicator Data'!K40=4,8,IF('Indicator Data'!K40=3,5,IF('Indicator Data'!K40=2,2,IF('Indicator Data'!K40=1,1,0)))))</f>
        <v>5</v>
      </c>
      <c r="AB38" s="176">
        <f>IF('Indicator Data'!L40="No data","x",IF('Indicator Data'!L40&gt;1000,10,IF('Indicator Data'!L40&gt;=500,9,IF('Indicator Data'!L40&gt;=240,8,IF('Indicator Data'!L40&gt;=120,7,IF('Indicator Data'!L40&gt;=60,6,IF('Indicator Data'!L40&gt;=20,5,IF('Indicator Data'!L40&gt;=1,4,0))))))))</f>
        <v>7</v>
      </c>
      <c r="AC38" s="6">
        <f t="shared" si="12"/>
        <v>7</v>
      </c>
      <c r="AD38" s="7">
        <f t="shared" si="13"/>
        <v>7.3</v>
      </c>
    </row>
    <row r="39" spans="1:30">
      <c r="A39" s="8" t="s">
        <v>188</v>
      </c>
      <c r="B39" s="26" t="s">
        <v>178</v>
      </c>
      <c r="C39" s="26" t="s">
        <v>189</v>
      </c>
      <c r="D39" s="4">
        <f>ROUND(IF('Indicator Data'!G41=0,0,IF(LOG('Indicator Data'!G41)&gt;D$139,10,IF(LOG('Indicator Data'!G41)&lt;D$140,0,10-(D$139-LOG('Indicator Data'!G41))/(D$139-D$140)*10))),1)</f>
        <v>9.9</v>
      </c>
      <c r="E39" s="4">
        <f>IF('Indicator Data'!D41="No data","x",ROUND(IF(('Indicator Data'!D41)&gt;E$139,10,IF(('Indicator Data'!D41)&lt;E$140,0,10-(E$139-('Indicator Data'!D41))/(E$139-E$140)*10)),1))</f>
        <v>2.4</v>
      </c>
      <c r="F39" s="53">
        <f>'Indicator Data'!E41/'Indicator Data'!$BC41</f>
        <v>0.22012497389666724</v>
      </c>
      <c r="G39" s="53">
        <f>'Indicator Data'!F41/'Indicator Data'!$BC41</f>
        <v>9.0618581038742235E-2</v>
      </c>
      <c r="H39" s="53">
        <f t="shared" si="0"/>
        <v>0.13271713220801917</v>
      </c>
      <c r="I39" s="4">
        <f t="shared" si="1"/>
        <v>3.3</v>
      </c>
      <c r="J39" s="4">
        <f>ROUND(IF('Indicator Data'!I41=0,0,IF(LOG('Indicator Data'!I41)&gt;J$139,10,IF(LOG('Indicator Data'!I41)&lt;J$140,0,10-(J$139-LOG('Indicator Data'!I41))/(J$139-J$140)*10))),1)</f>
        <v>10</v>
      </c>
      <c r="K39" s="53">
        <f>'Indicator Data'!G41/'Indicator Data'!$BC41</f>
        <v>2.7330565060243828E-2</v>
      </c>
      <c r="L39" s="53">
        <f>'Indicator Data'!I41/'Indicator Data'!$BD41</f>
        <v>2.9329447992546661E-2</v>
      </c>
      <c r="M39" s="4">
        <f t="shared" si="2"/>
        <v>9.1</v>
      </c>
      <c r="N39" s="4">
        <f t="shared" si="3"/>
        <v>9.8000000000000007</v>
      </c>
      <c r="O39" s="4">
        <f>ROUND(IF('Indicator Data'!J41=0,0,IF('Indicator Data'!J41&gt;O$139,10,IF('Indicator Data'!J41&lt;O$140,0,10-(O$139-'Indicator Data'!J41)/(O$139-O$140)*10))),1)</f>
        <v>5.8</v>
      </c>
      <c r="P39" s="143">
        <f t="shared" si="4"/>
        <v>9.9</v>
      </c>
      <c r="Q39" s="143">
        <f t="shared" si="5"/>
        <v>7.9</v>
      </c>
      <c r="R39" s="4">
        <f>IF('Indicator Data'!H41="No data","x",ROUND(IF('Indicator Data'!H41=0,0,IF('Indicator Data'!H41&gt;R$139,10,IF('Indicator Data'!H41&lt;R$140,0,10-(R$139-'Indicator Data'!H41)/(R$139-R$140)*10))),1))</f>
        <v>4.2</v>
      </c>
      <c r="S39" s="6">
        <f t="shared" si="6"/>
        <v>2.4</v>
      </c>
      <c r="T39" s="6">
        <f t="shared" si="7"/>
        <v>9.6</v>
      </c>
      <c r="U39" s="6">
        <f t="shared" si="8"/>
        <v>3.3</v>
      </c>
      <c r="V39" s="6">
        <f t="shared" si="9"/>
        <v>6.1</v>
      </c>
      <c r="W39" s="12">
        <f t="shared" si="10"/>
        <v>6.3</v>
      </c>
      <c r="X39" s="4">
        <f>ROUND(IF('Indicator Data'!M41=0,0,IF('Indicator Data'!M41&gt;X$139,10,IF('Indicator Data'!M41&lt;X$140,0,10-(X$139-'Indicator Data'!M41)/(X$139-X$140)*10))),1)</f>
        <v>10</v>
      </c>
      <c r="Y39" s="4">
        <f>ROUND(IF('Indicator Data'!N41=0,0,IF('Indicator Data'!N41&gt;Y$139,10,IF('Indicator Data'!N41&lt;Y$140,0,10-(Y$139-'Indicator Data'!N41)/(Y$139-Y$140)*10))),1)</f>
        <v>10</v>
      </c>
      <c r="Z39" s="6">
        <f t="shared" si="11"/>
        <v>10</v>
      </c>
      <c r="AA39" s="6">
        <f>IF('Indicator Data'!K41=5,10,IF('Indicator Data'!K41=4,8,IF('Indicator Data'!K41=3,5,IF('Indicator Data'!K41=2,2,IF('Indicator Data'!K41=1,1,0)))))</f>
        <v>8</v>
      </c>
      <c r="AB39" s="176">
        <f>IF('Indicator Data'!L41="No data","x",IF('Indicator Data'!L41&gt;1000,10,IF('Indicator Data'!L41&gt;=500,9,IF('Indicator Data'!L41&gt;=240,8,IF('Indicator Data'!L41&gt;=120,7,IF('Indicator Data'!L41&gt;=60,6,IF('Indicator Data'!L41&gt;=20,5,IF('Indicator Data'!L41&gt;=1,4,0))))))))</f>
        <v>10</v>
      </c>
      <c r="AC39" s="6">
        <f t="shared" si="12"/>
        <v>10</v>
      </c>
      <c r="AD39" s="7">
        <f t="shared" si="13"/>
        <v>10</v>
      </c>
    </row>
    <row r="40" spans="1:30">
      <c r="A40" s="8" t="s">
        <v>190</v>
      </c>
      <c r="B40" s="26" t="s">
        <v>178</v>
      </c>
      <c r="C40" s="26" t="s">
        <v>191</v>
      </c>
      <c r="D40" s="4">
        <f>ROUND(IF('Indicator Data'!G42=0,0,IF(LOG('Indicator Data'!G42)&gt;D$139,10,IF(LOG('Indicator Data'!G42)&lt;D$140,0,10-(D$139-LOG('Indicator Data'!G42))/(D$139-D$140)*10))),1)</f>
        <v>10</v>
      </c>
      <c r="E40" s="4">
        <f>IF('Indicator Data'!D42="No data","x",ROUND(IF(('Indicator Data'!D42)&gt;E$139,10,IF(('Indicator Data'!D42)&lt;E$140,0,10-(E$139-('Indicator Data'!D42))/(E$139-E$140)*10)),1))</f>
        <v>0.4</v>
      </c>
      <c r="F40" s="53">
        <f>'Indicator Data'!E42/'Indicator Data'!$BC42</f>
        <v>0.45317103076432752</v>
      </c>
      <c r="G40" s="53">
        <f>'Indicator Data'!F42/'Indicator Data'!$BC42</f>
        <v>3.3404701385438225E-2</v>
      </c>
      <c r="H40" s="53">
        <f t="shared" si="0"/>
        <v>0.23493669072852333</v>
      </c>
      <c r="I40" s="4">
        <f t="shared" si="1"/>
        <v>5.9</v>
      </c>
      <c r="J40" s="4">
        <f>ROUND(IF('Indicator Data'!I42=0,0,IF(LOG('Indicator Data'!I42)&gt;J$139,10,IF(LOG('Indicator Data'!I42)&lt;J$140,0,10-(J$139-LOG('Indicator Data'!I42))/(J$139-J$140)*10))),1)</f>
        <v>10</v>
      </c>
      <c r="K40" s="53">
        <f>'Indicator Data'!G42/'Indicator Data'!$BC42</f>
        <v>3.1630081771827842E-2</v>
      </c>
      <c r="L40" s="53">
        <f>'Indicator Data'!I42/'Indicator Data'!$BD42</f>
        <v>2.9329447992546661E-2</v>
      </c>
      <c r="M40" s="4">
        <f t="shared" si="2"/>
        <v>10</v>
      </c>
      <c r="N40" s="4">
        <f t="shared" si="3"/>
        <v>9.8000000000000007</v>
      </c>
      <c r="O40" s="4">
        <f>ROUND(IF('Indicator Data'!J42=0,0,IF('Indicator Data'!J42&gt;O$139,10,IF('Indicator Data'!J42&lt;O$140,0,10-(O$139-'Indicator Data'!J42)/(O$139-O$140)*10))),1)</f>
        <v>4.3</v>
      </c>
      <c r="P40" s="143">
        <f t="shared" si="4"/>
        <v>9.9</v>
      </c>
      <c r="Q40" s="143">
        <f t="shared" si="5"/>
        <v>7.1</v>
      </c>
      <c r="R40" s="4">
        <f>IF('Indicator Data'!H42="No data","x",ROUND(IF('Indicator Data'!H42=0,0,IF('Indicator Data'!H42&gt;R$139,10,IF('Indicator Data'!H42&lt;R$140,0,10-(R$139-'Indicator Data'!H42)/(R$139-R$140)*10))),1))</f>
        <v>3.3</v>
      </c>
      <c r="S40" s="6">
        <f t="shared" si="6"/>
        <v>0.4</v>
      </c>
      <c r="T40" s="6">
        <f t="shared" si="7"/>
        <v>10</v>
      </c>
      <c r="U40" s="6">
        <f t="shared" si="8"/>
        <v>5.9</v>
      </c>
      <c r="V40" s="6">
        <f t="shared" si="9"/>
        <v>5.2</v>
      </c>
      <c r="W40" s="12">
        <f t="shared" si="10"/>
        <v>6.7</v>
      </c>
      <c r="X40" s="4">
        <f>ROUND(IF('Indicator Data'!M42=0,0,IF('Indicator Data'!M42&gt;X$139,10,IF('Indicator Data'!M42&lt;X$140,0,10-(X$139-'Indicator Data'!M42)/(X$139-X$140)*10))),1)</f>
        <v>10</v>
      </c>
      <c r="Y40" s="4">
        <f>ROUND(IF('Indicator Data'!N42=0,0,IF('Indicator Data'!N42&gt;Y$139,10,IF('Indicator Data'!N42&lt;Y$140,0,10-(Y$139-'Indicator Data'!N42)/(Y$139-Y$140)*10))),1)</f>
        <v>10</v>
      </c>
      <c r="Z40" s="6">
        <f t="shared" si="11"/>
        <v>10</v>
      </c>
      <c r="AA40" s="6">
        <f>IF('Indicator Data'!K42=5,10,IF('Indicator Data'!K42=4,8,IF('Indicator Data'!K42=3,5,IF('Indicator Data'!K42=2,2,IF('Indicator Data'!K42=1,1,0)))))</f>
        <v>5</v>
      </c>
      <c r="AB40" s="176">
        <f>IF('Indicator Data'!L42="No data","x",IF('Indicator Data'!L42&gt;1000,10,IF('Indicator Data'!L42&gt;=500,9,IF('Indicator Data'!L42&gt;=240,8,IF('Indicator Data'!L42&gt;=120,7,IF('Indicator Data'!L42&gt;=60,6,IF('Indicator Data'!L42&gt;=20,5,IF('Indicator Data'!L42&gt;=1,4,0))))))))</f>
        <v>9</v>
      </c>
      <c r="AC40" s="6">
        <f t="shared" si="12"/>
        <v>9</v>
      </c>
      <c r="AD40" s="7">
        <f t="shared" si="13"/>
        <v>9</v>
      </c>
    </row>
    <row r="41" spans="1:30">
      <c r="A41" s="8" t="s">
        <v>192</v>
      </c>
      <c r="B41" s="26" t="s">
        <v>178</v>
      </c>
      <c r="C41" s="26" t="s">
        <v>193</v>
      </c>
      <c r="D41" s="4">
        <f>ROUND(IF('Indicator Data'!G43=0,0,IF(LOG('Indicator Data'!G43)&gt;D$139,10,IF(LOG('Indicator Data'!G43)&lt;D$140,0,10-(D$139-LOG('Indicator Data'!G43))/(D$139-D$140)*10))),1)</f>
        <v>5.7</v>
      </c>
      <c r="E41" s="4">
        <f>IF('Indicator Data'!D43="No data","x",ROUND(IF(('Indicator Data'!D43)&gt;E$139,10,IF(('Indicator Data'!D43)&lt;E$140,0,10-(E$139-('Indicator Data'!D43))/(E$139-E$140)*10)),1))</f>
        <v>0.1</v>
      </c>
      <c r="F41" s="53">
        <f>'Indicator Data'!E43/'Indicator Data'!$BC43</f>
        <v>0.1633322057268467</v>
      </c>
      <c r="G41" s="53">
        <f>'Indicator Data'!F43/'Indicator Data'!$BC43</f>
        <v>8.7051413674941597E-2</v>
      </c>
      <c r="H41" s="53">
        <f t="shared" si="0"/>
        <v>0.10342895628215876</v>
      </c>
      <c r="I41" s="4">
        <f t="shared" si="1"/>
        <v>2.6</v>
      </c>
      <c r="J41" s="4">
        <f>ROUND(IF('Indicator Data'!I43=0,0,IF(LOG('Indicator Data'!I43)&gt;J$139,10,IF(LOG('Indicator Data'!I43)&lt;J$140,0,10-(J$139-LOG('Indicator Data'!I43))/(J$139-J$140)*10))),1)</f>
        <v>10</v>
      </c>
      <c r="K41" s="53">
        <f>'Indicator Data'!G43/'Indicator Data'!$BC43</f>
        <v>9.8279201424139487E-4</v>
      </c>
      <c r="L41" s="53">
        <f>'Indicator Data'!I43/'Indicator Data'!$BD43</f>
        <v>2.9329447992546661E-2</v>
      </c>
      <c r="M41" s="4">
        <f t="shared" si="2"/>
        <v>0.3</v>
      </c>
      <c r="N41" s="4">
        <f t="shared" si="3"/>
        <v>9.8000000000000007</v>
      </c>
      <c r="O41" s="4">
        <f>ROUND(IF('Indicator Data'!J43=0,0,IF('Indicator Data'!J43&gt;O$139,10,IF('Indicator Data'!J43&lt;O$140,0,10-(O$139-'Indicator Data'!J43)/(O$139-O$140)*10))),1)</f>
        <v>2.9</v>
      </c>
      <c r="P41" s="143">
        <f t="shared" si="4"/>
        <v>9.9</v>
      </c>
      <c r="Q41" s="143">
        <f t="shared" si="5"/>
        <v>6.4</v>
      </c>
      <c r="R41" s="4">
        <f>IF('Indicator Data'!H43="No data","x",ROUND(IF('Indicator Data'!H43=0,0,IF('Indicator Data'!H43&gt;R$139,10,IF('Indicator Data'!H43&lt;R$140,0,10-(R$139-'Indicator Data'!H43)/(R$139-R$140)*10))),1))</f>
        <v>1.6</v>
      </c>
      <c r="S41" s="6">
        <f t="shared" si="6"/>
        <v>0.1</v>
      </c>
      <c r="T41" s="6">
        <f t="shared" si="7"/>
        <v>3.5</v>
      </c>
      <c r="U41" s="6">
        <f t="shared" si="8"/>
        <v>2.6</v>
      </c>
      <c r="V41" s="6">
        <f t="shared" si="9"/>
        <v>4</v>
      </c>
      <c r="W41" s="12">
        <f t="shared" si="10"/>
        <v>2.7</v>
      </c>
      <c r="X41" s="4">
        <f>ROUND(IF('Indicator Data'!M43=0,0,IF('Indicator Data'!M43&gt;X$139,10,IF('Indicator Data'!M43&lt;X$140,0,10-(X$139-'Indicator Data'!M43)/(X$139-X$140)*10))),1)</f>
        <v>10</v>
      </c>
      <c r="Y41" s="4">
        <f>ROUND(IF('Indicator Data'!N43=0,0,IF('Indicator Data'!N43&gt;Y$139,10,IF('Indicator Data'!N43&lt;Y$140,0,10-(Y$139-'Indicator Data'!N43)/(Y$139-Y$140)*10))),1)</f>
        <v>10</v>
      </c>
      <c r="Z41" s="6">
        <f t="shared" si="11"/>
        <v>10</v>
      </c>
      <c r="AA41" s="6">
        <f>IF('Indicator Data'!K43=5,10,IF('Indicator Data'!K43=4,8,IF('Indicator Data'!K43=3,5,IF('Indicator Data'!K43=2,2,IF('Indicator Data'!K43=1,1,0)))))</f>
        <v>5</v>
      </c>
      <c r="AB41" s="176">
        <f>IF('Indicator Data'!L43="No data","x",IF('Indicator Data'!L43&gt;1000,10,IF('Indicator Data'!L43&gt;=500,9,IF('Indicator Data'!L43&gt;=240,8,IF('Indicator Data'!L43&gt;=120,7,IF('Indicator Data'!L43&gt;=60,6,IF('Indicator Data'!L43&gt;=20,5,IF('Indicator Data'!L43&gt;=1,4,0))))))))</f>
        <v>5</v>
      </c>
      <c r="AC41" s="6">
        <f t="shared" si="12"/>
        <v>5</v>
      </c>
      <c r="AD41" s="7">
        <f t="shared" si="13"/>
        <v>6.7</v>
      </c>
    </row>
    <row r="42" spans="1:30">
      <c r="A42" s="8" t="s">
        <v>194</v>
      </c>
      <c r="B42" s="26" t="s">
        <v>178</v>
      </c>
      <c r="C42" s="26" t="s">
        <v>195</v>
      </c>
      <c r="D42" s="4">
        <f>ROUND(IF('Indicator Data'!G44=0,0,IF(LOG('Indicator Data'!G44)&gt;D$139,10,IF(LOG('Indicator Data'!G44)&lt;D$140,0,10-(D$139-LOG('Indicator Data'!G44))/(D$139-D$140)*10))),1)</f>
        <v>9.8000000000000007</v>
      </c>
      <c r="E42" s="4">
        <f>IF('Indicator Data'!D44="No data","x",ROUND(IF(('Indicator Data'!D44)&gt;E$139,10,IF(('Indicator Data'!D44)&lt;E$140,0,10-(E$139-('Indicator Data'!D44))/(E$139-E$140)*10)),1))</f>
        <v>2.8</v>
      </c>
      <c r="F42" s="53">
        <f>'Indicator Data'!E44/'Indicator Data'!$BC44</f>
        <v>0.20689029868555114</v>
      </c>
      <c r="G42" s="53">
        <f>'Indicator Data'!F44/'Indicator Data'!$BC44</f>
        <v>4.7710468460183349E-2</v>
      </c>
      <c r="H42" s="53">
        <f t="shared" si="0"/>
        <v>0.11537276645782141</v>
      </c>
      <c r="I42" s="4">
        <f t="shared" si="1"/>
        <v>2.9</v>
      </c>
      <c r="J42" s="4">
        <f>ROUND(IF('Indicator Data'!I44=0,0,IF(LOG('Indicator Data'!I44)&gt;J$139,10,IF(LOG('Indicator Data'!I44)&lt;J$140,0,10-(J$139-LOG('Indicator Data'!I44))/(J$139-J$140)*10))),1)</f>
        <v>10</v>
      </c>
      <c r="K42" s="53">
        <f>'Indicator Data'!G44/'Indicator Data'!$BC44</f>
        <v>5.9460605439193133E-2</v>
      </c>
      <c r="L42" s="53">
        <f>'Indicator Data'!I44/'Indicator Data'!$BD44</f>
        <v>2.9329447992546661E-2</v>
      </c>
      <c r="M42" s="4">
        <f t="shared" si="2"/>
        <v>10</v>
      </c>
      <c r="N42" s="4">
        <f t="shared" si="3"/>
        <v>9.8000000000000007</v>
      </c>
      <c r="O42" s="4">
        <f>ROUND(IF('Indicator Data'!J44=0,0,IF('Indicator Data'!J44&gt;O$139,10,IF('Indicator Data'!J44&lt;O$140,0,10-(O$139-'Indicator Data'!J44)/(O$139-O$140)*10))),1)</f>
        <v>5.8</v>
      </c>
      <c r="P42" s="143">
        <f t="shared" si="4"/>
        <v>9.9</v>
      </c>
      <c r="Q42" s="143">
        <f t="shared" si="5"/>
        <v>7.9</v>
      </c>
      <c r="R42" s="4">
        <f>IF('Indicator Data'!H44="No data","x",ROUND(IF('Indicator Data'!H44=0,0,IF('Indicator Data'!H44&gt;R$139,10,IF('Indicator Data'!H44&lt;R$140,0,10-(R$139-'Indicator Data'!H44)/(R$139-R$140)*10))),1))</f>
        <v>4.0999999999999996</v>
      </c>
      <c r="S42" s="6">
        <f t="shared" si="6"/>
        <v>2.8</v>
      </c>
      <c r="T42" s="6">
        <f t="shared" si="7"/>
        <v>9.9</v>
      </c>
      <c r="U42" s="6">
        <f t="shared" si="8"/>
        <v>2.9</v>
      </c>
      <c r="V42" s="6">
        <f t="shared" si="9"/>
        <v>6</v>
      </c>
      <c r="W42" s="12">
        <f t="shared" si="10"/>
        <v>6.6</v>
      </c>
      <c r="X42" s="4">
        <f>ROUND(IF('Indicator Data'!M44=0,0,IF('Indicator Data'!M44&gt;X$139,10,IF('Indicator Data'!M44&lt;X$140,0,10-(X$139-'Indicator Data'!M44)/(X$139-X$140)*10))),1)</f>
        <v>10</v>
      </c>
      <c r="Y42" s="4">
        <f>ROUND(IF('Indicator Data'!N44=0,0,IF('Indicator Data'!N44&gt;Y$139,10,IF('Indicator Data'!N44&lt;Y$140,0,10-(Y$139-'Indicator Data'!N44)/(Y$139-Y$140)*10))),1)</f>
        <v>10</v>
      </c>
      <c r="Z42" s="6">
        <f t="shared" si="11"/>
        <v>10</v>
      </c>
      <c r="AA42" s="6">
        <f>IF('Indicator Data'!K44=5,10,IF('Indicator Data'!K44=4,8,IF('Indicator Data'!K44=3,5,IF('Indicator Data'!K44=2,2,IF('Indicator Data'!K44=1,1,0)))))</f>
        <v>5</v>
      </c>
      <c r="AB42" s="176">
        <f>IF('Indicator Data'!L44="No data","x",IF('Indicator Data'!L44&gt;1000,10,IF('Indicator Data'!L44&gt;=500,9,IF('Indicator Data'!L44&gt;=240,8,IF('Indicator Data'!L44&gt;=120,7,IF('Indicator Data'!L44&gt;=60,6,IF('Indicator Data'!L44&gt;=20,5,IF('Indicator Data'!L44&gt;=1,4,0))))))))</f>
        <v>8</v>
      </c>
      <c r="AC42" s="6">
        <f t="shared" si="12"/>
        <v>8</v>
      </c>
      <c r="AD42" s="7">
        <f t="shared" si="13"/>
        <v>8</v>
      </c>
    </row>
    <row r="43" spans="1:30">
      <c r="A43" s="8" t="s">
        <v>197</v>
      </c>
      <c r="B43" s="26" t="s">
        <v>198</v>
      </c>
      <c r="C43" s="26" t="s">
        <v>199</v>
      </c>
      <c r="D43" s="4">
        <f>ROUND(IF('Indicator Data'!G45=0,0,IF(LOG('Indicator Data'!G45)&gt;D$139,10,IF(LOG('Indicator Data'!G45)&lt;D$140,0,10-(D$139-LOG('Indicator Data'!G45))/(D$139-D$140)*10))),1)</f>
        <v>0</v>
      </c>
      <c r="E43" s="4">
        <f>IF('Indicator Data'!D45="No data","x",ROUND(IF(('Indicator Data'!D45)&gt;E$139,10,IF(('Indicator Data'!D45)&lt;E$140,0,10-(E$139-('Indicator Data'!D45))/(E$139-E$140)*10)),1))</f>
        <v>2.8</v>
      </c>
      <c r="F43" s="53">
        <f>'Indicator Data'!E45/'Indicator Data'!$BC45</f>
        <v>1.741640433818651E-2</v>
      </c>
      <c r="G43" s="53">
        <f>'Indicator Data'!F45/'Indicator Data'!$BC45</f>
        <v>0</v>
      </c>
      <c r="H43" s="53">
        <f t="shared" si="0"/>
        <v>8.708202169093255E-3</v>
      </c>
      <c r="I43" s="4">
        <f t="shared" si="1"/>
        <v>0.2</v>
      </c>
      <c r="J43" s="4">
        <f>ROUND(IF('Indicator Data'!I45=0,0,IF(LOG('Indicator Data'!I45)&gt;J$139,10,IF(LOG('Indicator Data'!I45)&lt;J$140,0,10-(J$139-LOG('Indicator Data'!I45))/(J$139-J$140)*10))),1)</f>
        <v>10</v>
      </c>
      <c r="K43" s="53">
        <f>'Indicator Data'!G45/'Indicator Data'!$BC45</f>
        <v>1.3381835138807494E-7</v>
      </c>
      <c r="L43" s="53">
        <f>'Indicator Data'!I45/'Indicator Data'!$BD45</f>
        <v>7.6727199688654185E-2</v>
      </c>
      <c r="M43" s="4">
        <f t="shared" si="2"/>
        <v>0</v>
      </c>
      <c r="N43" s="4">
        <f t="shared" si="3"/>
        <v>10</v>
      </c>
      <c r="O43" s="4">
        <f>ROUND(IF('Indicator Data'!J45=0,0,IF('Indicator Data'!J45&gt;O$139,10,IF('Indicator Data'!J45&lt;O$140,0,10-(O$139-'Indicator Data'!J45)/(O$139-O$140)*10))),1)</f>
        <v>2.9</v>
      </c>
      <c r="P43" s="143">
        <f t="shared" si="4"/>
        <v>10</v>
      </c>
      <c r="Q43" s="143">
        <f t="shared" si="5"/>
        <v>6.5</v>
      </c>
      <c r="R43" s="4" t="str">
        <f>IF('Indicator Data'!H45="No data","x",ROUND(IF('Indicator Data'!H45=0,0,IF('Indicator Data'!H45&gt;R$139,10,IF('Indicator Data'!H45&lt;R$140,0,10-(R$139-'Indicator Data'!H45)/(R$139-R$140)*10))),1))</f>
        <v>x</v>
      </c>
      <c r="S43" s="6">
        <f t="shared" si="6"/>
        <v>2.8</v>
      </c>
      <c r="T43" s="6">
        <f t="shared" si="7"/>
        <v>0</v>
      </c>
      <c r="U43" s="6">
        <f t="shared" si="8"/>
        <v>0.2</v>
      </c>
      <c r="V43" s="6">
        <f t="shared" si="9"/>
        <v>6.5</v>
      </c>
      <c r="W43" s="12">
        <f t="shared" si="10"/>
        <v>2.9</v>
      </c>
      <c r="X43" s="4">
        <f>ROUND(IF('Indicator Data'!M45=0,0,IF('Indicator Data'!M45&gt;X$139,10,IF('Indicator Data'!M45&lt;X$140,0,10-(X$139-'Indicator Data'!M45)/(X$139-X$140)*10))),1)</f>
        <v>0.7</v>
      </c>
      <c r="Y43" s="4">
        <f>ROUND(IF('Indicator Data'!N45=0,0,IF('Indicator Data'!N45&gt;Y$139,10,IF('Indicator Data'!N45&lt;Y$140,0,10-(Y$139-'Indicator Data'!N45)/(Y$139-Y$140)*10))),1)</f>
        <v>10</v>
      </c>
      <c r="Z43" s="6">
        <f t="shared" si="11"/>
        <v>7.7</v>
      </c>
      <c r="AA43" s="6">
        <f>IF('Indicator Data'!K45=5,10,IF('Indicator Data'!K45=4,8,IF('Indicator Data'!K45=3,5,IF('Indicator Data'!K45=2,2,IF('Indicator Data'!K45=1,1,0)))))</f>
        <v>0</v>
      </c>
      <c r="AB43" s="176">
        <f>IF('Indicator Data'!L45="No data","x",IF('Indicator Data'!L45&gt;1000,10,IF('Indicator Data'!L45&gt;=500,9,IF('Indicator Data'!L45&gt;=240,8,IF('Indicator Data'!L45&gt;=120,7,IF('Indicator Data'!L45&gt;=60,6,IF('Indicator Data'!L45&gt;=20,5,IF('Indicator Data'!L45&gt;=1,4,0))))))))</f>
        <v>0</v>
      </c>
      <c r="AC43" s="6">
        <f t="shared" si="12"/>
        <v>0</v>
      </c>
      <c r="AD43" s="7">
        <f t="shared" si="13"/>
        <v>2.6</v>
      </c>
    </row>
    <row r="44" spans="1:30">
      <c r="A44" s="8" t="s">
        <v>200</v>
      </c>
      <c r="B44" s="26" t="s">
        <v>198</v>
      </c>
      <c r="C44" s="26" t="s">
        <v>201</v>
      </c>
      <c r="D44" s="4">
        <f>ROUND(IF('Indicator Data'!G46=0,0,IF(LOG('Indicator Data'!G46)&gt;D$139,10,IF(LOG('Indicator Data'!G46)&lt;D$140,0,10-(D$139-LOG('Indicator Data'!G46))/(D$139-D$140)*10))),1)</f>
        <v>3.5</v>
      </c>
      <c r="E44" s="4">
        <f>IF('Indicator Data'!D46="No data","x",ROUND(IF(('Indicator Data'!D46)&gt;E$139,10,IF(('Indicator Data'!D46)&lt;E$140,0,10-(E$139-('Indicator Data'!D46))/(E$139-E$140)*10)),1))</f>
        <v>4</v>
      </c>
      <c r="F44" s="53">
        <f>'Indicator Data'!E46/'Indicator Data'!$BC46</f>
        <v>0.32049854920962401</v>
      </c>
      <c r="G44" s="53">
        <f>'Indicator Data'!F46/'Indicator Data'!$BC46</f>
        <v>0.16575274383703939</v>
      </c>
      <c r="H44" s="53">
        <f t="shared" si="0"/>
        <v>0.20168746056407186</v>
      </c>
      <c r="I44" s="4">
        <f t="shared" si="1"/>
        <v>5</v>
      </c>
      <c r="J44" s="4">
        <f>ROUND(IF('Indicator Data'!I46=0,0,IF(LOG('Indicator Data'!I46)&gt;J$139,10,IF(LOG('Indicator Data'!I46)&lt;J$140,0,10-(J$139-LOG('Indicator Data'!I46))/(J$139-J$140)*10))),1)</f>
        <v>10</v>
      </c>
      <c r="K44" s="53">
        <f>'Indicator Data'!G46/'Indicator Data'!$BC46</f>
        <v>2.3452569896601407E-3</v>
      </c>
      <c r="L44" s="53">
        <f>'Indicator Data'!I46/'Indicator Data'!$BD46</f>
        <v>7.6727199688654185E-2</v>
      </c>
      <c r="M44" s="4">
        <f t="shared" si="2"/>
        <v>0.8</v>
      </c>
      <c r="N44" s="4">
        <f t="shared" si="3"/>
        <v>10</v>
      </c>
      <c r="O44" s="4">
        <f>ROUND(IF('Indicator Data'!J46=0,0,IF('Indicator Data'!J46&gt;O$139,10,IF('Indicator Data'!J46&lt;O$140,0,10-(O$139-'Indicator Data'!J46)/(O$139-O$140)*10))),1)</f>
        <v>7.2</v>
      </c>
      <c r="P44" s="143">
        <f t="shared" si="4"/>
        <v>10</v>
      </c>
      <c r="Q44" s="143">
        <f t="shared" si="5"/>
        <v>8.6</v>
      </c>
      <c r="R44" s="4">
        <f>IF('Indicator Data'!H46="No data","x",ROUND(IF('Indicator Data'!H46=0,0,IF('Indicator Data'!H46&gt;R$139,10,IF('Indicator Data'!H46&lt;R$140,0,10-(R$139-'Indicator Data'!H46)/(R$139-R$140)*10))),1))</f>
        <v>4.9000000000000004</v>
      </c>
      <c r="S44" s="6">
        <f t="shared" si="6"/>
        <v>4</v>
      </c>
      <c r="T44" s="6">
        <f t="shared" si="7"/>
        <v>2.2999999999999998</v>
      </c>
      <c r="U44" s="6">
        <f t="shared" si="8"/>
        <v>5</v>
      </c>
      <c r="V44" s="6">
        <f t="shared" si="9"/>
        <v>6.8</v>
      </c>
      <c r="W44" s="12">
        <f t="shared" si="10"/>
        <v>4.7</v>
      </c>
      <c r="X44" s="4">
        <f>ROUND(IF('Indicator Data'!M46=0,0,IF('Indicator Data'!M46&gt;X$139,10,IF('Indicator Data'!M46&lt;X$140,0,10-(X$139-'Indicator Data'!M46)/(X$139-X$140)*10))),1)</f>
        <v>0.7</v>
      </c>
      <c r="Y44" s="4">
        <f>ROUND(IF('Indicator Data'!N46=0,0,IF('Indicator Data'!N46&gt;Y$139,10,IF('Indicator Data'!N46&lt;Y$140,0,10-(Y$139-'Indicator Data'!N46)/(Y$139-Y$140)*10))),1)</f>
        <v>0</v>
      </c>
      <c r="Z44" s="6">
        <f t="shared" si="11"/>
        <v>0.4</v>
      </c>
      <c r="AA44" s="6">
        <f>IF('Indicator Data'!K46=5,10,IF('Indicator Data'!K46=4,8,IF('Indicator Data'!K46=3,5,IF('Indicator Data'!K46=2,2,IF('Indicator Data'!K46=1,1,0)))))</f>
        <v>0</v>
      </c>
      <c r="AB44" s="176">
        <f>IF('Indicator Data'!L46="No data","x",IF('Indicator Data'!L46&gt;1000,10,IF('Indicator Data'!L46&gt;=500,9,IF('Indicator Data'!L46&gt;=240,8,IF('Indicator Data'!L46&gt;=120,7,IF('Indicator Data'!L46&gt;=60,6,IF('Indicator Data'!L46&gt;=20,5,IF('Indicator Data'!L46&gt;=1,4,0))))))))</f>
        <v>0</v>
      </c>
      <c r="AC44" s="6">
        <f t="shared" si="12"/>
        <v>0</v>
      </c>
      <c r="AD44" s="7">
        <f t="shared" si="13"/>
        <v>0.1</v>
      </c>
    </row>
    <row r="45" spans="1:30">
      <c r="A45" s="8" t="s">
        <v>202</v>
      </c>
      <c r="B45" s="26" t="s">
        <v>198</v>
      </c>
      <c r="C45" s="26" t="s">
        <v>203</v>
      </c>
      <c r="D45" s="4">
        <f>ROUND(IF('Indicator Data'!G47=0,0,IF(LOG('Indicator Data'!G47)&gt;D$139,10,IF(LOG('Indicator Data'!G47)&lt;D$140,0,10-(D$139-LOG('Indicator Data'!G47))/(D$139-D$140)*10))),1)</f>
        <v>6.5</v>
      </c>
      <c r="E45" s="4">
        <f>IF('Indicator Data'!D47="No data","x",ROUND(IF(('Indicator Data'!D47)&gt;E$139,10,IF(('Indicator Data'!D47)&lt;E$140,0,10-(E$139-('Indicator Data'!D47))/(E$139-E$140)*10)),1))</f>
        <v>4.0999999999999996</v>
      </c>
      <c r="F45" s="53">
        <f>'Indicator Data'!E47/'Indicator Data'!$BC47</f>
        <v>0.18804049780751042</v>
      </c>
      <c r="G45" s="53">
        <f>'Indicator Data'!F47/'Indicator Data'!$BC47</f>
        <v>9.1521383778754323E-2</v>
      </c>
      <c r="H45" s="53">
        <f t="shared" si="0"/>
        <v>0.11690059484844378</v>
      </c>
      <c r="I45" s="4">
        <f t="shared" si="1"/>
        <v>2.9</v>
      </c>
      <c r="J45" s="4">
        <f>ROUND(IF('Indicator Data'!I47=0,0,IF(LOG('Indicator Data'!I47)&gt;J$139,10,IF(LOG('Indicator Data'!I47)&lt;J$140,0,10-(J$139-LOG('Indicator Data'!I47))/(J$139-J$140)*10))),1)</f>
        <v>10</v>
      </c>
      <c r="K45" s="53">
        <f>'Indicator Data'!G47/'Indicator Data'!$BC47</f>
        <v>2.1999696185770138E-2</v>
      </c>
      <c r="L45" s="53">
        <f>'Indicator Data'!I47/'Indicator Data'!$BD47</f>
        <v>7.6727199688654185E-2</v>
      </c>
      <c r="M45" s="4">
        <f t="shared" si="2"/>
        <v>7.3</v>
      </c>
      <c r="N45" s="4">
        <f t="shared" si="3"/>
        <v>10</v>
      </c>
      <c r="O45" s="4">
        <f>ROUND(IF('Indicator Data'!J47=0,0,IF('Indicator Data'!J47&gt;O$139,10,IF('Indicator Data'!J47&lt;O$140,0,10-(O$139-'Indicator Data'!J47)/(O$139-O$140)*10))),1)</f>
        <v>7.2</v>
      </c>
      <c r="P45" s="143">
        <f t="shared" si="4"/>
        <v>10</v>
      </c>
      <c r="Q45" s="143">
        <f t="shared" si="5"/>
        <v>8.6</v>
      </c>
      <c r="R45" s="4">
        <f>IF('Indicator Data'!H47="No data","x",ROUND(IF('Indicator Data'!H47=0,0,IF('Indicator Data'!H47&gt;R$139,10,IF('Indicator Data'!H47&lt;R$140,0,10-(R$139-'Indicator Data'!H47)/(R$139-R$140)*10))),1))</f>
        <v>7.8</v>
      </c>
      <c r="S45" s="6">
        <f t="shared" si="6"/>
        <v>4.0999999999999996</v>
      </c>
      <c r="T45" s="6">
        <f t="shared" si="7"/>
        <v>6.9</v>
      </c>
      <c r="U45" s="6">
        <f t="shared" si="8"/>
        <v>2.9</v>
      </c>
      <c r="V45" s="6">
        <f t="shared" si="9"/>
        <v>8.1999999999999993</v>
      </c>
      <c r="W45" s="12">
        <f t="shared" si="10"/>
        <v>6</v>
      </c>
      <c r="X45" s="4">
        <f>ROUND(IF('Indicator Data'!M47=0,0,IF('Indicator Data'!M47&gt;X$139,10,IF('Indicator Data'!M47&lt;X$140,0,10-(X$139-'Indicator Data'!M47)/(X$139-X$140)*10))),1)</f>
        <v>0.7</v>
      </c>
      <c r="Y45" s="4">
        <f>ROUND(IF('Indicator Data'!N47=0,0,IF('Indicator Data'!N47&gt;Y$139,10,IF('Indicator Data'!N47&lt;Y$140,0,10-(Y$139-'Indicator Data'!N47)/(Y$139-Y$140)*10))),1)</f>
        <v>0</v>
      </c>
      <c r="Z45" s="6">
        <f t="shared" si="11"/>
        <v>0.4</v>
      </c>
      <c r="AA45" s="6">
        <f>IF('Indicator Data'!K47=5,10,IF('Indicator Data'!K47=4,8,IF('Indicator Data'!K47=3,5,IF('Indicator Data'!K47=2,2,IF('Indicator Data'!K47=1,1,0)))))</f>
        <v>0</v>
      </c>
      <c r="AB45" s="176">
        <f>IF('Indicator Data'!L47="No data","x",IF('Indicator Data'!L47&gt;1000,10,IF('Indicator Data'!L47&gt;=500,9,IF('Indicator Data'!L47&gt;=240,8,IF('Indicator Data'!L47&gt;=120,7,IF('Indicator Data'!L47&gt;=60,6,IF('Indicator Data'!L47&gt;=20,5,IF('Indicator Data'!L47&gt;=1,4,0))))))))</f>
        <v>0</v>
      </c>
      <c r="AC45" s="6">
        <f t="shared" si="12"/>
        <v>0</v>
      </c>
      <c r="AD45" s="7">
        <f t="shared" si="13"/>
        <v>0.1</v>
      </c>
    </row>
    <row r="46" spans="1:30">
      <c r="A46" s="8" t="s">
        <v>204</v>
      </c>
      <c r="B46" s="26" t="s">
        <v>198</v>
      </c>
      <c r="C46" s="26" t="s">
        <v>205</v>
      </c>
      <c r="D46" s="4">
        <f>ROUND(IF('Indicator Data'!G48=0,0,IF(LOG('Indicator Data'!G48)&gt;D$139,10,IF(LOG('Indicator Data'!G48)&lt;D$140,0,10-(D$139-LOG('Indicator Data'!G48))/(D$139-D$140)*10))),1)</f>
        <v>0</v>
      </c>
      <c r="E46" s="4">
        <f>IF('Indicator Data'!D48="No data","x",ROUND(IF(('Indicator Data'!D48)&gt;E$139,10,IF(('Indicator Data'!D48)&lt;E$140,0,10-(E$139-('Indicator Data'!D48))/(E$139-E$140)*10)),1))</f>
        <v>1.1000000000000001</v>
      </c>
      <c r="F46" s="53">
        <f>'Indicator Data'!E48/'Indicator Data'!$BC48</f>
        <v>0</v>
      </c>
      <c r="G46" s="53">
        <f>'Indicator Data'!F48/'Indicator Data'!$BC48</f>
        <v>0</v>
      </c>
      <c r="H46" s="53">
        <f t="shared" si="0"/>
        <v>0</v>
      </c>
      <c r="I46" s="4">
        <f t="shared" si="1"/>
        <v>0</v>
      </c>
      <c r="J46" s="4">
        <f>ROUND(IF('Indicator Data'!I48=0,0,IF(LOG('Indicator Data'!I48)&gt;J$139,10,IF(LOG('Indicator Data'!I48)&lt;J$140,0,10-(J$139-LOG('Indicator Data'!I48))/(J$139-J$140)*10))),1)</f>
        <v>10</v>
      </c>
      <c r="K46" s="53">
        <f>'Indicator Data'!G48/'Indicator Data'!$BC48</f>
        <v>1.4245403836825159E-5</v>
      </c>
      <c r="L46" s="53">
        <f>'Indicator Data'!I48/'Indicator Data'!$BD48</f>
        <v>7.6727199688654185E-2</v>
      </c>
      <c r="M46" s="4">
        <f t="shared" si="2"/>
        <v>0</v>
      </c>
      <c r="N46" s="4">
        <f t="shared" si="3"/>
        <v>10</v>
      </c>
      <c r="O46" s="4">
        <f>ROUND(IF('Indicator Data'!J48=0,0,IF('Indicator Data'!J48&gt;O$139,10,IF('Indicator Data'!J48&lt;O$140,0,10-(O$139-'Indicator Data'!J48)/(O$139-O$140)*10))),1)</f>
        <v>1.4</v>
      </c>
      <c r="P46" s="143">
        <f t="shared" si="4"/>
        <v>10</v>
      </c>
      <c r="Q46" s="143">
        <f t="shared" si="5"/>
        <v>5.7</v>
      </c>
      <c r="R46" s="4" t="str">
        <f>IF('Indicator Data'!H48="No data","x",ROUND(IF('Indicator Data'!H48=0,0,IF('Indicator Data'!H48&gt;R$139,10,IF('Indicator Data'!H48&lt;R$140,0,10-(R$139-'Indicator Data'!H48)/(R$139-R$140)*10))),1))</f>
        <v>x</v>
      </c>
      <c r="S46" s="6">
        <f t="shared" si="6"/>
        <v>1.1000000000000001</v>
      </c>
      <c r="T46" s="6">
        <f t="shared" si="7"/>
        <v>0</v>
      </c>
      <c r="U46" s="6">
        <f t="shared" si="8"/>
        <v>0</v>
      </c>
      <c r="V46" s="6">
        <f t="shared" si="9"/>
        <v>5.7</v>
      </c>
      <c r="W46" s="12">
        <f t="shared" si="10"/>
        <v>2.1</v>
      </c>
      <c r="X46" s="4">
        <f>ROUND(IF('Indicator Data'!M48=0,0,IF('Indicator Data'!M48&gt;X$139,10,IF('Indicator Data'!M48&lt;X$140,0,10-(X$139-'Indicator Data'!M48)/(X$139-X$140)*10))),1)</f>
        <v>0.7</v>
      </c>
      <c r="Y46" s="4">
        <f>ROUND(IF('Indicator Data'!N48=0,0,IF('Indicator Data'!N48&gt;Y$139,10,IF('Indicator Data'!N48&lt;Y$140,0,10-(Y$139-'Indicator Data'!N48)/(Y$139-Y$140)*10))),1)</f>
        <v>0</v>
      </c>
      <c r="Z46" s="6">
        <f t="shared" si="11"/>
        <v>0.4</v>
      </c>
      <c r="AA46" s="6">
        <f>IF('Indicator Data'!K48=5,10,IF('Indicator Data'!K48=4,8,IF('Indicator Data'!K48=3,5,IF('Indicator Data'!K48=2,2,IF('Indicator Data'!K48=1,1,0)))))</f>
        <v>0</v>
      </c>
      <c r="AB46" s="176">
        <f>IF('Indicator Data'!L48="No data","x",IF('Indicator Data'!L48&gt;1000,10,IF('Indicator Data'!L48&gt;=500,9,IF('Indicator Data'!L48&gt;=240,8,IF('Indicator Data'!L48&gt;=120,7,IF('Indicator Data'!L48&gt;=60,6,IF('Indicator Data'!L48&gt;=20,5,IF('Indicator Data'!L48&gt;=1,4,0))))))))</f>
        <v>0</v>
      </c>
      <c r="AC46" s="6">
        <f t="shared" si="12"/>
        <v>0</v>
      </c>
      <c r="AD46" s="7">
        <f t="shared" si="13"/>
        <v>0.1</v>
      </c>
    </row>
    <row r="47" spans="1:30">
      <c r="A47" s="8" t="s">
        <v>206</v>
      </c>
      <c r="B47" s="26" t="s">
        <v>198</v>
      </c>
      <c r="C47" s="26" t="s">
        <v>207</v>
      </c>
      <c r="D47" s="4">
        <f>ROUND(IF('Indicator Data'!G49=0,0,IF(LOG('Indicator Data'!G49)&gt;D$139,10,IF(LOG('Indicator Data'!G49)&lt;D$140,0,10-(D$139-LOG('Indicator Data'!G49))/(D$139-D$140)*10))),1)</f>
        <v>7.3</v>
      </c>
      <c r="E47" s="4">
        <f>IF('Indicator Data'!D49="No data","x",ROUND(IF(('Indicator Data'!D49)&gt;E$139,10,IF(('Indicator Data'!D49)&lt;E$140,0,10-(E$139-('Indicator Data'!D49))/(E$139-E$140)*10)),1))</f>
        <v>4.3</v>
      </c>
      <c r="F47" s="53">
        <f>'Indicator Data'!E49/'Indicator Data'!$BC49</f>
        <v>0.25626301441578703</v>
      </c>
      <c r="G47" s="53">
        <f>'Indicator Data'!F49/'Indicator Data'!$BC49</f>
        <v>0.18927152286646132</v>
      </c>
      <c r="H47" s="53">
        <f t="shared" si="0"/>
        <v>0.17544938792450884</v>
      </c>
      <c r="I47" s="4">
        <f t="shared" si="1"/>
        <v>4.4000000000000004</v>
      </c>
      <c r="J47" s="4">
        <f>ROUND(IF('Indicator Data'!I49=0,0,IF(LOG('Indicator Data'!I49)&gt;J$139,10,IF(LOG('Indicator Data'!I49)&lt;J$140,0,10-(J$139-LOG('Indicator Data'!I49))/(J$139-J$140)*10))),1)</f>
        <v>10</v>
      </c>
      <c r="K47" s="53">
        <f>'Indicator Data'!G49/'Indicator Data'!$BC49</f>
        <v>3.0374572384126206E-2</v>
      </c>
      <c r="L47" s="53">
        <f>'Indicator Data'!I49/'Indicator Data'!$BD49</f>
        <v>7.6727199688654185E-2</v>
      </c>
      <c r="M47" s="4">
        <f t="shared" si="2"/>
        <v>10</v>
      </c>
      <c r="N47" s="4">
        <f t="shared" si="3"/>
        <v>10</v>
      </c>
      <c r="O47" s="4">
        <f>ROUND(IF('Indicator Data'!J49=0,0,IF('Indicator Data'!J49&gt;O$139,10,IF('Indicator Data'!J49&lt;O$140,0,10-(O$139-'Indicator Data'!J49)/(O$139-O$140)*10))),1)</f>
        <v>5.8</v>
      </c>
      <c r="P47" s="143">
        <f t="shared" si="4"/>
        <v>10</v>
      </c>
      <c r="Q47" s="143">
        <f t="shared" si="5"/>
        <v>7.9</v>
      </c>
      <c r="R47" s="4">
        <f>IF('Indicator Data'!H49="No data","x",ROUND(IF('Indicator Data'!H49=0,0,IF('Indicator Data'!H49&gt;R$139,10,IF('Indicator Data'!H49&lt;R$140,0,10-(R$139-'Indicator Data'!H49)/(R$139-R$140)*10))),1))</f>
        <v>5.2</v>
      </c>
      <c r="S47" s="6">
        <f t="shared" si="6"/>
        <v>4.3</v>
      </c>
      <c r="T47" s="6">
        <f t="shared" si="7"/>
        <v>9.1</v>
      </c>
      <c r="U47" s="6">
        <f t="shared" si="8"/>
        <v>4.4000000000000004</v>
      </c>
      <c r="V47" s="6">
        <f t="shared" si="9"/>
        <v>6.6</v>
      </c>
      <c r="W47" s="12">
        <f t="shared" si="10"/>
        <v>6.6</v>
      </c>
      <c r="X47" s="4">
        <f>ROUND(IF('Indicator Data'!M49=0,0,IF('Indicator Data'!M49&gt;X$139,10,IF('Indicator Data'!M49&lt;X$140,0,10-(X$139-'Indicator Data'!M49)/(X$139-X$140)*10))),1)</f>
        <v>0.7</v>
      </c>
      <c r="Y47" s="4">
        <f>ROUND(IF('Indicator Data'!N49=0,0,IF('Indicator Data'!N49&gt;Y$139,10,IF('Indicator Data'!N49&lt;Y$140,0,10-(Y$139-'Indicator Data'!N49)/(Y$139-Y$140)*10))),1)</f>
        <v>0</v>
      </c>
      <c r="Z47" s="6">
        <f t="shared" si="11"/>
        <v>0.4</v>
      </c>
      <c r="AA47" s="6">
        <f>IF('Indicator Data'!K49=5,10,IF('Indicator Data'!K49=4,8,IF('Indicator Data'!K49=3,5,IF('Indicator Data'!K49=2,2,IF('Indicator Data'!K49=1,1,0)))))</f>
        <v>0</v>
      </c>
      <c r="AB47" s="176">
        <f>IF('Indicator Data'!L49="No data","x",IF('Indicator Data'!L49&gt;1000,10,IF('Indicator Data'!L49&gt;=500,9,IF('Indicator Data'!L49&gt;=240,8,IF('Indicator Data'!L49&gt;=120,7,IF('Indicator Data'!L49&gt;=60,6,IF('Indicator Data'!L49&gt;=20,5,IF('Indicator Data'!L49&gt;=1,4,0))))))))</f>
        <v>0</v>
      </c>
      <c r="AC47" s="6">
        <f t="shared" si="12"/>
        <v>0</v>
      </c>
      <c r="AD47" s="7">
        <f t="shared" si="13"/>
        <v>0.1</v>
      </c>
    </row>
    <row r="48" spans="1:30">
      <c r="A48" s="8" t="s">
        <v>208</v>
      </c>
      <c r="B48" s="26" t="s">
        <v>198</v>
      </c>
      <c r="C48" s="26" t="s">
        <v>209</v>
      </c>
      <c r="D48" s="4">
        <f>ROUND(IF('Indicator Data'!G50=0,0,IF(LOG('Indicator Data'!G50)&gt;D$139,10,IF(LOG('Indicator Data'!G50)&lt;D$140,0,10-(D$139-LOG('Indicator Data'!G50))/(D$139-D$140)*10))),1)</f>
        <v>6.5</v>
      </c>
      <c r="E48" s="4">
        <f>IF('Indicator Data'!D50="No data","x",ROUND(IF(('Indicator Data'!D50)&gt;E$139,10,IF(('Indicator Data'!D50)&lt;E$140,0,10-(E$139-('Indicator Data'!D50))/(E$139-E$140)*10)),1))</f>
        <v>4.0999999999999996</v>
      </c>
      <c r="F48" s="53">
        <f>'Indicator Data'!E50/'Indicator Data'!$BC50</f>
        <v>0.37317308586896664</v>
      </c>
      <c r="G48" s="53">
        <f>'Indicator Data'!F50/'Indicator Data'!$BC50</f>
        <v>8.242474064260219E-2</v>
      </c>
      <c r="H48" s="53">
        <f t="shared" si="0"/>
        <v>0.20719272809513387</v>
      </c>
      <c r="I48" s="4">
        <f t="shared" si="1"/>
        <v>5.2</v>
      </c>
      <c r="J48" s="4">
        <f>ROUND(IF('Indicator Data'!I50=0,0,IF(LOG('Indicator Data'!I50)&gt;J$139,10,IF(LOG('Indicator Data'!I50)&lt;J$140,0,10-(J$139-LOG('Indicator Data'!I50))/(J$139-J$140)*10))),1)</f>
        <v>10</v>
      </c>
      <c r="K48" s="53">
        <f>'Indicator Data'!G50/'Indicator Data'!$BC50</f>
        <v>2.0365008440116527E-2</v>
      </c>
      <c r="L48" s="53">
        <f>'Indicator Data'!I50/'Indicator Data'!$BD50</f>
        <v>7.6727199688654185E-2</v>
      </c>
      <c r="M48" s="4">
        <f t="shared" si="2"/>
        <v>6.8</v>
      </c>
      <c r="N48" s="4">
        <f t="shared" si="3"/>
        <v>10</v>
      </c>
      <c r="O48" s="4">
        <f>ROUND(IF('Indicator Data'!J50=0,0,IF('Indicator Data'!J50&gt;O$139,10,IF('Indicator Data'!J50&lt;O$140,0,10-(O$139-'Indicator Data'!J50)/(O$139-O$140)*10))),1)</f>
        <v>2.9</v>
      </c>
      <c r="P48" s="143">
        <f t="shared" si="4"/>
        <v>10</v>
      </c>
      <c r="Q48" s="143">
        <f t="shared" si="5"/>
        <v>6.5</v>
      </c>
      <c r="R48" s="4">
        <f>IF('Indicator Data'!H50="No data","x",ROUND(IF('Indicator Data'!H50=0,0,IF('Indicator Data'!H50&gt;R$139,10,IF('Indicator Data'!H50&lt;R$140,0,10-(R$139-'Indicator Data'!H50)/(R$139-R$140)*10))),1))</f>
        <v>3.5</v>
      </c>
      <c r="S48" s="6">
        <f t="shared" si="6"/>
        <v>4.0999999999999996</v>
      </c>
      <c r="T48" s="6">
        <f t="shared" si="7"/>
        <v>6.7</v>
      </c>
      <c r="U48" s="6">
        <f t="shared" si="8"/>
        <v>5.2</v>
      </c>
      <c r="V48" s="6">
        <f t="shared" si="9"/>
        <v>5</v>
      </c>
      <c r="W48" s="12">
        <f t="shared" si="10"/>
        <v>5.3</v>
      </c>
      <c r="X48" s="4">
        <f>ROUND(IF('Indicator Data'!M50=0,0,IF('Indicator Data'!M50&gt;X$139,10,IF('Indicator Data'!M50&lt;X$140,0,10-(X$139-'Indicator Data'!M50)/(X$139-X$140)*10))),1)</f>
        <v>0.7</v>
      </c>
      <c r="Y48" s="4">
        <f>ROUND(IF('Indicator Data'!N50=0,0,IF('Indicator Data'!N50&gt;Y$139,10,IF('Indicator Data'!N50&lt;Y$140,0,10-(Y$139-'Indicator Data'!N50)/(Y$139-Y$140)*10))),1)</f>
        <v>0</v>
      </c>
      <c r="Z48" s="6">
        <f t="shared" si="11"/>
        <v>0.4</v>
      </c>
      <c r="AA48" s="6">
        <f>IF('Indicator Data'!K50=5,10,IF('Indicator Data'!K50=4,8,IF('Indicator Data'!K50=3,5,IF('Indicator Data'!K50=2,2,IF('Indicator Data'!K50=1,1,0)))))</f>
        <v>0</v>
      </c>
      <c r="AB48" s="176">
        <f>IF('Indicator Data'!L50="No data","x",IF('Indicator Data'!L50&gt;1000,10,IF('Indicator Data'!L50&gt;=500,9,IF('Indicator Data'!L50&gt;=240,8,IF('Indicator Data'!L50&gt;=120,7,IF('Indicator Data'!L50&gt;=60,6,IF('Indicator Data'!L50&gt;=20,5,IF('Indicator Data'!L50&gt;=1,4,0))))))))</f>
        <v>0</v>
      </c>
      <c r="AC48" s="6">
        <f t="shared" si="12"/>
        <v>0</v>
      </c>
      <c r="AD48" s="7">
        <f t="shared" si="13"/>
        <v>0.1</v>
      </c>
    </row>
    <row r="49" spans="1:30">
      <c r="A49" s="8" t="s">
        <v>210</v>
      </c>
      <c r="B49" s="26" t="s">
        <v>198</v>
      </c>
      <c r="C49" s="26" t="s">
        <v>211</v>
      </c>
      <c r="D49" s="4">
        <f>ROUND(IF('Indicator Data'!G51=0,0,IF(LOG('Indicator Data'!G51)&gt;D$139,10,IF(LOG('Indicator Data'!G51)&lt;D$140,0,10-(D$139-LOG('Indicator Data'!G51))/(D$139-D$140)*10))),1)</f>
        <v>1.4</v>
      </c>
      <c r="E49" s="4">
        <f>IF('Indicator Data'!D51="No data","x",ROUND(IF(('Indicator Data'!D51)&gt;E$139,10,IF(('Indicator Data'!D51)&lt;E$140,0,10-(E$139-('Indicator Data'!D51))/(E$139-E$140)*10)),1))</f>
        <v>4</v>
      </c>
      <c r="F49" s="53">
        <f>'Indicator Data'!E51/'Indicator Data'!$BC51</f>
        <v>0.21790646297723409</v>
      </c>
      <c r="G49" s="53">
        <f>'Indicator Data'!F51/'Indicator Data'!$BC51</f>
        <v>1.8515200039682399E-2</v>
      </c>
      <c r="H49" s="53">
        <f t="shared" si="0"/>
        <v>0.11358203149853764</v>
      </c>
      <c r="I49" s="4">
        <f t="shared" si="1"/>
        <v>2.8</v>
      </c>
      <c r="J49" s="4">
        <f>ROUND(IF('Indicator Data'!I51=0,0,IF(LOG('Indicator Data'!I51)&gt;J$139,10,IF(LOG('Indicator Data'!I51)&lt;J$140,0,10-(J$139-LOG('Indicator Data'!I51))/(J$139-J$140)*10))),1)</f>
        <v>10</v>
      </c>
      <c r="K49" s="53">
        <f>'Indicator Data'!G51/'Indicator Data'!$BC51</f>
        <v>3.3647960867105913E-4</v>
      </c>
      <c r="L49" s="53">
        <f>'Indicator Data'!I51/'Indicator Data'!$BD51</f>
        <v>7.6727199688654185E-2</v>
      </c>
      <c r="M49" s="4">
        <f t="shared" si="2"/>
        <v>0.1</v>
      </c>
      <c r="N49" s="4">
        <f t="shared" si="3"/>
        <v>10</v>
      </c>
      <c r="O49" s="4">
        <f>ROUND(IF('Indicator Data'!J51=0,0,IF('Indicator Data'!J51&gt;O$139,10,IF('Indicator Data'!J51&lt;O$140,0,10-(O$139-'Indicator Data'!J51)/(O$139-O$140)*10))),1)</f>
        <v>4.3</v>
      </c>
      <c r="P49" s="143">
        <f t="shared" si="4"/>
        <v>10</v>
      </c>
      <c r="Q49" s="143">
        <f t="shared" si="5"/>
        <v>7.2</v>
      </c>
      <c r="R49" s="4">
        <f>IF('Indicator Data'!H51="No data","x",ROUND(IF('Indicator Data'!H51=0,0,IF('Indicator Data'!H51&gt;R$139,10,IF('Indicator Data'!H51&lt;R$140,0,10-(R$139-'Indicator Data'!H51)/(R$139-R$140)*10))),1))</f>
        <v>3.6</v>
      </c>
      <c r="S49" s="6">
        <f t="shared" si="6"/>
        <v>4</v>
      </c>
      <c r="T49" s="6">
        <f t="shared" si="7"/>
        <v>0.8</v>
      </c>
      <c r="U49" s="6">
        <f t="shared" si="8"/>
        <v>2.8</v>
      </c>
      <c r="V49" s="6">
        <f t="shared" si="9"/>
        <v>5.4</v>
      </c>
      <c r="W49" s="12">
        <f t="shared" si="10"/>
        <v>3.4</v>
      </c>
      <c r="X49" s="4">
        <f>ROUND(IF('Indicator Data'!M51=0,0,IF('Indicator Data'!M51&gt;X$139,10,IF('Indicator Data'!M51&lt;X$140,0,10-(X$139-'Indicator Data'!M51)/(X$139-X$140)*10))),1)</f>
        <v>0.7</v>
      </c>
      <c r="Y49" s="4">
        <f>ROUND(IF('Indicator Data'!N51=0,0,IF('Indicator Data'!N51&gt;Y$139,10,IF('Indicator Data'!N51&lt;Y$140,0,10-(Y$139-'Indicator Data'!N51)/(Y$139-Y$140)*10))),1)</f>
        <v>0</v>
      </c>
      <c r="Z49" s="6">
        <f t="shared" si="11"/>
        <v>0.4</v>
      </c>
      <c r="AA49" s="6">
        <f>IF('Indicator Data'!K51=5,10,IF('Indicator Data'!K51=4,8,IF('Indicator Data'!K51=3,5,IF('Indicator Data'!K51=2,2,IF('Indicator Data'!K51=1,1,0)))))</f>
        <v>0</v>
      </c>
      <c r="AB49" s="176">
        <f>IF('Indicator Data'!L51="No data","x",IF('Indicator Data'!L51&gt;1000,10,IF('Indicator Data'!L51&gt;=500,9,IF('Indicator Data'!L51&gt;=240,8,IF('Indicator Data'!L51&gt;=120,7,IF('Indicator Data'!L51&gt;=60,6,IF('Indicator Data'!L51&gt;=20,5,IF('Indicator Data'!L51&gt;=1,4,0))))))))</f>
        <v>4</v>
      </c>
      <c r="AC49" s="6">
        <f t="shared" si="12"/>
        <v>4</v>
      </c>
      <c r="AD49" s="7">
        <f t="shared" si="13"/>
        <v>1.5</v>
      </c>
    </row>
    <row r="50" spans="1:30">
      <c r="A50" s="8" t="s">
        <v>212</v>
      </c>
      <c r="B50" s="26" t="s">
        <v>198</v>
      </c>
      <c r="C50" s="26" t="s">
        <v>213</v>
      </c>
      <c r="D50" s="4">
        <f>ROUND(IF('Indicator Data'!G52=0,0,IF(LOG('Indicator Data'!G52)&gt;D$139,10,IF(LOG('Indicator Data'!G52)&lt;D$140,0,10-(D$139-LOG('Indicator Data'!G52))/(D$139-D$140)*10))),1)</f>
        <v>3.4</v>
      </c>
      <c r="E50" s="4">
        <f>IF('Indicator Data'!D52="No data","x",ROUND(IF(('Indicator Data'!D52)&gt;E$139,10,IF(('Indicator Data'!D52)&lt;E$140,0,10-(E$139-('Indicator Data'!D52))/(E$139-E$140)*10)),1))</f>
        <v>3.9</v>
      </c>
      <c r="F50" s="53">
        <f>'Indicator Data'!E52/'Indicator Data'!$BC52</f>
        <v>0.27429185800560429</v>
      </c>
      <c r="G50" s="53">
        <f>'Indicator Data'!F52/'Indicator Data'!$BC52</f>
        <v>0.17365825223046233</v>
      </c>
      <c r="H50" s="53">
        <f t="shared" si="0"/>
        <v>0.18056049206041774</v>
      </c>
      <c r="I50" s="4">
        <f t="shared" si="1"/>
        <v>4.5</v>
      </c>
      <c r="J50" s="4">
        <f>ROUND(IF('Indicator Data'!I52=0,0,IF(LOG('Indicator Data'!I52)&gt;J$139,10,IF(LOG('Indicator Data'!I52)&lt;J$140,0,10-(J$139-LOG('Indicator Data'!I52))/(J$139-J$140)*10))),1)</f>
        <v>10</v>
      </c>
      <c r="K50" s="53">
        <f>'Indicator Data'!G52/'Indicator Data'!$BC52</f>
        <v>2.551914115003124E-3</v>
      </c>
      <c r="L50" s="53">
        <f>'Indicator Data'!I52/'Indicator Data'!$BD52</f>
        <v>7.6727199688654185E-2</v>
      </c>
      <c r="M50" s="4">
        <f t="shared" si="2"/>
        <v>0.9</v>
      </c>
      <c r="N50" s="4">
        <f t="shared" si="3"/>
        <v>10</v>
      </c>
      <c r="O50" s="4">
        <f>ROUND(IF('Indicator Data'!J52=0,0,IF('Indicator Data'!J52&gt;O$139,10,IF('Indicator Data'!J52&lt;O$140,0,10-(O$139-'Indicator Data'!J52)/(O$139-O$140)*10))),1)</f>
        <v>4.3</v>
      </c>
      <c r="P50" s="143">
        <f t="shared" si="4"/>
        <v>10</v>
      </c>
      <c r="Q50" s="143">
        <f t="shared" si="5"/>
        <v>7.2</v>
      </c>
      <c r="R50" s="4">
        <f>IF('Indicator Data'!H52="No data","x",ROUND(IF('Indicator Data'!H52=0,0,IF('Indicator Data'!H52&gt;R$139,10,IF('Indicator Data'!H52&lt;R$140,0,10-(R$139-'Indicator Data'!H52)/(R$139-R$140)*10))),1))</f>
        <v>5.0999999999999996</v>
      </c>
      <c r="S50" s="6">
        <f t="shared" si="6"/>
        <v>3.9</v>
      </c>
      <c r="T50" s="6">
        <f t="shared" si="7"/>
        <v>2.2000000000000002</v>
      </c>
      <c r="U50" s="6">
        <f t="shared" si="8"/>
        <v>4.5</v>
      </c>
      <c r="V50" s="6">
        <f t="shared" si="9"/>
        <v>6.2</v>
      </c>
      <c r="W50" s="12">
        <f t="shared" si="10"/>
        <v>4.4000000000000004</v>
      </c>
      <c r="X50" s="4">
        <f>ROUND(IF('Indicator Data'!M52=0,0,IF('Indicator Data'!M52&gt;X$139,10,IF('Indicator Data'!M52&lt;X$140,0,10-(X$139-'Indicator Data'!M52)/(X$139-X$140)*10))),1)</f>
        <v>0.7</v>
      </c>
      <c r="Y50" s="4">
        <f>ROUND(IF('Indicator Data'!N52=0,0,IF('Indicator Data'!N52&gt;Y$139,10,IF('Indicator Data'!N52&lt;Y$140,0,10-(Y$139-'Indicator Data'!N52)/(Y$139-Y$140)*10))),1)</f>
        <v>0</v>
      </c>
      <c r="Z50" s="6">
        <f t="shared" si="11"/>
        <v>0.4</v>
      </c>
      <c r="AA50" s="6">
        <f>IF('Indicator Data'!K52=5,10,IF('Indicator Data'!K52=4,8,IF('Indicator Data'!K52=3,5,IF('Indicator Data'!K52=2,2,IF('Indicator Data'!K52=1,1,0)))))</f>
        <v>0</v>
      </c>
      <c r="AB50" s="176">
        <f>IF('Indicator Data'!L52="No data","x",IF('Indicator Data'!L52&gt;1000,10,IF('Indicator Data'!L52&gt;=500,9,IF('Indicator Data'!L52&gt;=240,8,IF('Indicator Data'!L52&gt;=120,7,IF('Indicator Data'!L52&gt;=60,6,IF('Indicator Data'!L52&gt;=20,5,IF('Indicator Data'!L52&gt;=1,4,0))))))))</f>
        <v>0</v>
      </c>
      <c r="AC50" s="6">
        <f t="shared" si="12"/>
        <v>0</v>
      </c>
      <c r="AD50" s="7">
        <f t="shared" si="13"/>
        <v>0.1</v>
      </c>
    </row>
    <row r="51" spans="1:30">
      <c r="A51" s="8" t="s">
        <v>214</v>
      </c>
      <c r="B51" s="26" t="s">
        <v>198</v>
      </c>
      <c r="C51" s="26" t="s">
        <v>215</v>
      </c>
      <c r="D51" s="4">
        <f>ROUND(IF('Indicator Data'!G53=0,0,IF(LOG('Indicator Data'!G53)&gt;D$139,10,IF(LOG('Indicator Data'!G53)&lt;D$140,0,10-(D$139-LOG('Indicator Data'!G53))/(D$139-D$140)*10))),1)</f>
        <v>0</v>
      </c>
      <c r="E51" s="4">
        <f>IF('Indicator Data'!D53="No data","x",ROUND(IF(('Indicator Data'!D53)&gt;E$139,10,IF(('Indicator Data'!D53)&lt;E$140,0,10-(E$139-('Indicator Data'!D53))/(E$139-E$140)*10)),1))</f>
        <v>2.5</v>
      </c>
      <c r="F51" s="53">
        <f>'Indicator Data'!E53/'Indicator Data'!$BC53</f>
        <v>0</v>
      </c>
      <c r="G51" s="53">
        <f>'Indicator Data'!F53/'Indicator Data'!$BC53</f>
        <v>0</v>
      </c>
      <c r="H51" s="53">
        <f t="shared" si="0"/>
        <v>0</v>
      </c>
      <c r="I51" s="4">
        <f t="shared" si="1"/>
        <v>0</v>
      </c>
      <c r="J51" s="4">
        <f>ROUND(IF('Indicator Data'!I53=0,0,IF(LOG('Indicator Data'!I53)&gt;J$139,10,IF(LOG('Indicator Data'!I53)&lt;J$140,0,10-(J$139-LOG('Indicator Data'!I53))/(J$139-J$140)*10))),1)</f>
        <v>10</v>
      </c>
      <c r="K51" s="53">
        <f>'Indicator Data'!G53/'Indicator Data'!$BC53</f>
        <v>1.6092002330282671E-3</v>
      </c>
      <c r="L51" s="53">
        <f>'Indicator Data'!I53/'Indicator Data'!$BD53</f>
        <v>7.6727199688654185E-2</v>
      </c>
      <c r="M51" s="4">
        <f t="shared" si="2"/>
        <v>0.5</v>
      </c>
      <c r="N51" s="4">
        <f t="shared" si="3"/>
        <v>10</v>
      </c>
      <c r="O51" s="4">
        <f>ROUND(IF('Indicator Data'!J53=0,0,IF('Indicator Data'!J53&gt;O$139,10,IF('Indicator Data'!J53&lt;O$140,0,10-(O$139-'Indicator Data'!J53)/(O$139-O$140)*10))),1)</f>
        <v>2.9</v>
      </c>
      <c r="P51" s="143">
        <f t="shared" si="4"/>
        <v>10</v>
      </c>
      <c r="Q51" s="143">
        <f t="shared" si="5"/>
        <v>6.5</v>
      </c>
      <c r="R51" s="4" t="str">
        <f>IF('Indicator Data'!H53="No data","x",ROUND(IF('Indicator Data'!H53=0,0,IF('Indicator Data'!H53&gt;R$139,10,IF('Indicator Data'!H53&lt;R$140,0,10-(R$139-'Indicator Data'!H53)/(R$139-R$140)*10))),1))</f>
        <v>x</v>
      </c>
      <c r="S51" s="6">
        <f t="shared" si="6"/>
        <v>2.5</v>
      </c>
      <c r="T51" s="6">
        <f t="shared" si="7"/>
        <v>0.3</v>
      </c>
      <c r="U51" s="6">
        <f t="shared" si="8"/>
        <v>0</v>
      </c>
      <c r="V51" s="6">
        <f t="shared" si="9"/>
        <v>6.5</v>
      </c>
      <c r="W51" s="12">
        <f t="shared" si="10"/>
        <v>2.8</v>
      </c>
      <c r="X51" s="4">
        <f>ROUND(IF('Indicator Data'!M53=0,0,IF('Indicator Data'!M53&gt;X$139,10,IF('Indicator Data'!M53&lt;X$140,0,10-(X$139-'Indicator Data'!M53)/(X$139-X$140)*10))),1)</f>
        <v>0.7</v>
      </c>
      <c r="Y51" s="4">
        <f>ROUND(IF('Indicator Data'!N53=0,0,IF('Indicator Data'!N53&gt;Y$139,10,IF('Indicator Data'!N53&lt;Y$140,0,10-(Y$139-'Indicator Data'!N53)/(Y$139-Y$140)*10))),1)</f>
        <v>0</v>
      </c>
      <c r="Z51" s="6">
        <f t="shared" si="11"/>
        <v>0.4</v>
      </c>
      <c r="AA51" s="6">
        <f>IF('Indicator Data'!K53=5,10,IF('Indicator Data'!K53=4,8,IF('Indicator Data'!K53=3,5,IF('Indicator Data'!K53=2,2,IF('Indicator Data'!K53=1,1,0)))))</f>
        <v>0</v>
      </c>
      <c r="AB51" s="176">
        <f>IF('Indicator Data'!L53="No data","x",IF('Indicator Data'!L53&gt;1000,10,IF('Indicator Data'!L53&gt;=500,9,IF('Indicator Data'!L53&gt;=240,8,IF('Indicator Data'!L53&gt;=120,7,IF('Indicator Data'!L53&gt;=60,6,IF('Indicator Data'!L53&gt;=20,5,IF('Indicator Data'!L53&gt;=1,4,0))))))))</f>
        <v>0</v>
      </c>
      <c r="AC51" s="6">
        <f t="shared" si="12"/>
        <v>0</v>
      </c>
      <c r="AD51" s="7">
        <f t="shared" si="13"/>
        <v>0.1</v>
      </c>
    </row>
    <row r="52" spans="1:30">
      <c r="A52" s="8" t="s">
        <v>216</v>
      </c>
      <c r="B52" s="26" t="s">
        <v>198</v>
      </c>
      <c r="C52" s="26" t="s">
        <v>217</v>
      </c>
      <c r="D52" s="4">
        <f>ROUND(IF('Indicator Data'!G54=0,0,IF(LOG('Indicator Data'!G54)&gt;D$139,10,IF(LOG('Indicator Data'!G54)&lt;D$140,0,10-(D$139-LOG('Indicator Data'!G54))/(D$139-D$140)*10))),1)</f>
        <v>0</v>
      </c>
      <c r="E52" s="4">
        <f>IF('Indicator Data'!D54="No data","x",ROUND(IF(('Indicator Data'!D54)&gt;E$139,10,IF(('Indicator Data'!D54)&lt;E$140,0,10-(E$139-('Indicator Data'!D54))/(E$139-E$140)*10)),1))</f>
        <v>1.5</v>
      </c>
      <c r="F52" s="53">
        <f>'Indicator Data'!E54/'Indicator Data'!$BC54</f>
        <v>0</v>
      </c>
      <c r="G52" s="53">
        <f>'Indicator Data'!F54/'Indicator Data'!$BC54</f>
        <v>0</v>
      </c>
      <c r="H52" s="53">
        <f t="shared" si="0"/>
        <v>0</v>
      </c>
      <c r="I52" s="4">
        <f t="shared" si="1"/>
        <v>0</v>
      </c>
      <c r="J52" s="4">
        <f>ROUND(IF('Indicator Data'!I54=0,0,IF(LOG('Indicator Data'!I54)&gt;J$139,10,IF(LOG('Indicator Data'!I54)&lt;J$140,0,10-(J$139-LOG('Indicator Data'!I54))/(J$139-J$140)*10))),1)</f>
        <v>10</v>
      </c>
      <c r="K52" s="53">
        <f>'Indicator Data'!G54/'Indicator Data'!$BC54</f>
        <v>6.8908231585500409E-9</v>
      </c>
      <c r="L52" s="53">
        <f>'Indicator Data'!I54/'Indicator Data'!$BD54</f>
        <v>7.6727199688654185E-2</v>
      </c>
      <c r="M52" s="4">
        <f t="shared" si="2"/>
        <v>0</v>
      </c>
      <c r="N52" s="4">
        <f t="shared" si="3"/>
        <v>10</v>
      </c>
      <c r="O52" s="4">
        <f>ROUND(IF('Indicator Data'!J54=0,0,IF('Indicator Data'!J54&gt;O$139,10,IF('Indicator Data'!J54&lt;O$140,0,10-(O$139-'Indicator Data'!J54)/(O$139-O$140)*10))),1)</f>
        <v>2.9</v>
      </c>
      <c r="P52" s="143">
        <f t="shared" si="4"/>
        <v>10</v>
      </c>
      <c r="Q52" s="143">
        <f t="shared" si="5"/>
        <v>6.5</v>
      </c>
      <c r="R52" s="4" t="str">
        <f>IF('Indicator Data'!H54="No data","x",ROUND(IF('Indicator Data'!H54=0,0,IF('Indicator Data'!H54&gt;R$139,10,IF('Indicator Data'!H54&lt;R$140,0,10-(R$139-'Indicator Data'!H54)/(R$139-R$140)*10))),1))</f>
        <v>x</v>
      </c>
      <c r="S52" s="6">
        <f t="shared" si="6"/>
        <v>1.5</v>
      </c>
      <c r="T52" s="6">
        <f t="shared" si="7"/>
        <v>0</v>
      </c>
      <c r="U52" s="6">
        <f t="shared" si="8"/>
        <v>0</v>
      </c>
      <c r="V52" s="6">
        <f t="shared" si="9"/>
        <v>6.5</v>
      </c>
      <c r="W52" s="12">
        <f t="shared" si="10"/>
        <v>2.5</v>
      </c>
      <c r="X52" s="4">
        <f>ROUND(IF('Indicator Data'!M54=0,0,IF('Indicator Data'!M54&gt;X$139,10,IF('Indicator Data'!M54&lt;X$140,0,10-(X$139-'Indicator Data'!M54)/(X$139-X$140)*10))),1)</f>
        <v>0.7</v>
      </c>
      <c r="Y52" s="4">
        <f>ROUND(IF('Indicator Data'!N54=0,0,IF('Indicator Data'!N54&gt;Y$139,10,IF('Indicator Data'!N54&lt;Y$140,0,10-(Y$139-'Indicator Data'!N54)/(Y$139-Y$140)*10))),1)</f>
        <v>10</v>
      </c>
      <c r="Z52" s="6">
        <f t="shared" si="11"/>
        <v>7.7</v>
      </c>
      <c r="AA52" s="6">
        <f>IF('Indicator Data'!K54=5,10,IF('Indicator Data'!K54=4,8,IF('Indicator Data'!K54=3,5,IF('Indicator Data'!K54=2,2,IF('Indicator Data'!K54=1,1,0)))))</f>
        <v>0</v>
      </c>
      <c r="AB52" s="176">
        <f>IF('Indicator Data'!L54="No data","x",IF('Indicator Data'!L54&gt;1000,10,IF('Indicator Data'!L54&gt;=500,9,IF('Indicator Data'!L54&gt;=240,8,IF('Indicator Data'!L54&gt;=120,7,IF('Indicator Data'!L54&gt;=60,6,IF('Indicator Data'!L54&gt;=20,5,IF('Indicator Data'!L54&gt;=1,4,0))))))))</f>
        <v>4</v>
      </c>
      <c r="AC52" s="6">
        <f t="shared" si="12"/>
        <v>4</v>
      </c>
      <c r="AD52" s="7">
        <f t="shared" si="13"/>
        <v>3.9</v>
      </c>
    </row>
    <row r="53" spans="1:30">
      <c r="A53" s="8" t="s">
        <v>218</v>
      </c>
      <c r="B53" s="26" t="s">
        <v>198</v>
      </c>
      <c r="C53" s="26" t="s">
        <v>219</v>
      </c>
      <c r="D53" s="4">
        <f>ROUND(IF('Indicator Data'!G55=0,0,IF(LOG('Indicator Data'!G55)&gt;D$139,10,IF(LOG('Indicator Data'!G55)&lt;D$140,0,10-(D$139-LOG('Indicator Data'!G55))/(D$139-D$140)*10))),1)</f>
        <v>1.8</v>
      </c>
      <c r="E53" s="4">
        <f>IF('Indicator Data'!D55="No data","x",ROUND(IF(('Indicator Data'!D55)&gt;E$139,10,IF(('Indicator Data'!D55)&lt;E$140,0,10-(E$139-('Indicator Data'!D55))/(E$139-E$140)*10)),1))</f>
        <v>4.4000000000000004</v>
      </c>
      <c r="F53" s="53">
        <f>'Indicator Data'!E55/'Indicator Data'!$BC55</f>
        <v>0.23517702823168299</v>
      </c>
      <c r="G53" s="53">
        <f>'Indicator Data'!F55/'Indicator Data'!$BC55</f>
        <v>0</v>
      </c>
      <c r="H53" s="53">
        <f t="shared" si="0"/>
        <v>0.11758851411584149</v>
      </c>
      <c r="I53" s="4">
        <f t="shared" si="1"/>
        <v>2.9</v>
      </c>
      <c r="J53" s="4">
        <f>ROUND(IF('Indicator Data'!I55=0,0,IF(LOG('Indicator Data'!I55)&gt;J$139,10,IF(LOG('Indicator Data'!I55)&lt;J$140,0,10-(J$139-LOG('Indicator Data'!I55))/(J$139-J$140)*10))),1)</f>
        <v>10</v>
      </c>
      <c r="K53" s="53">
        <f>'Indicator Data'!G55/'Indicator Data'!$BC55</f>
        <v>4.1149042158970563E-3</v>
      </c>
      <c r="L53" s="53">
        <f>'Indicator Data'!I55/'Indicator Data'!$BD55</f>
        <v>7.6727199688654185E-2</v>
      </c>
      <c r="M53" s="4">
        <f t="shared" si="2"/>
        <v>1.4</v>
      </c>
      <c r="N53" s="4">
        <f t="shared" si="3"/>
        <v>10</v>
      </c>
      <c r="O53" s="4">
        <f>ROUND(IF('Indicator Data'!J55=0,0,IF('Indicator Data'!J55&gt;O$139,10,IF('Indicator Data'!J55&lt;O$140,0,10-(O$139-'Indicator Data'!J55)/(O$139-O$140)*10))),1)</f>
        <v>5.8</v>
      </c>
      <c r="P53" s="143">
        <f t="shared" si="4"/>
        <v>10</v>
      </c>
      <c r="Q53" s="143">
        <f t="shared" si="5"/>
        <v>7.9</v>
      </c>
      <c r="R53" s="4">
        <f>IF('Indicator Data'!H55="No data","x",ROUND(IF('Indicator Data'!H55=0,0,IF('Indicator Data'!H55&gt;R$139,10,IF('Indicator Data'!H55&lt;R$140,0,10-(R$139-'Indicator Data'!H55)/(R$139-R$140)*10))),1))</f>
        <v>10</v>
      </c>
      <c r="S53" s="6">
        <f t="shared" si="6"/>
        <v>4.4000000000000004</v>
      </c>
      <c r="T53" s="6">
        <f t="shared" si="7"/>
        <v>1.6</v>
      </c>
      <c r="U53" s="6">
        <f t="shared" si="8"/>
        <v>2.9</v>
      </c>
      <c r="V53" s="6">
        <f t="shared" si="9"/>
        <v>9</v>
      </c>
      <c r="W53" s="12">
        <f t="shared" si="10"/>
        <v>5.3</v>
      </c>
      <c r="X53" s="4">
        <f>ROUND(IF('Indicator Data'!M55=0,0,IF('Indicator Data'!M55&gt;X$139,10,IF('Indicator Data'!M55&lt;X$140,0,10-(X$139-'Indicator Data'!M55)/(X$139-X$140)*10))),1)</f>
        <v>0.7</v>
      </c>
      <c r="Y53" s="4">
        <f>ROUND(IF('Indicator Data'!N55=0,0,IF('Indicator Data'!N55&gt;Y$139,10,IF('Indicator Data'!N55&lt;Y$140,0,10-(Y$139-'Indicator Data'!N55)/(Y$139-Y$140)*10))),1)</f>
        <v>0</v>
      </c>
      <c r="Z53" s="6">
        <f t="shared" si="11"/>
        <v>0.4</v>
      </c>
      <c r="AA53" s="6">
        <f>IF('Indicator Data'!K55=5,10,IF('Indicator Data'!K55=4,8,IF('Indicator Data'!K55=3,5,IF('Indicator Data'!K55=2,2,IF('Indicator Data'!K55=1,1,0)))))</f>
        <v>0</v>
      </c>
      <c r="AB53" s="176">
        <f>IF('Indicator Data'!L55="No data","x",IF('Indicator Data'!L55&gt;1000,10,IF('Indicator Data'!L55&gt;=500,9,IF('Indicator Data'!L55&gt;=240,8,IF('Indicator Data'!L55&gt;=120,7,IF('Indicator Data'!L55&gt;=60,6,IF('Indicator Data'!L55&gt;=20,5,IF('Indicator Data'!L55&gt;=1,4,0))))))))</f>
        <v>0</v>
      </c>
      <c r="AC53" s="6">
        <f t="shared" si="12"/>
        <v>0</v>
      </c>
      <c r="AD53" s="7">
        <f t="shared" si="13"/>
        <v>0.1</v>
      </c>
    </row>
    <row r="54" spans="1:30">
      <c r="A54" s="8" t="s">
        <v>220</v>
      </c>
      <c r="B54" s="26" t="s">
        <v>198</v>
      </c>
      <c r="C54" s="26" t="s">
        <v>221</v>
      </c>
      <c r="D54" s="4">
        <f>ROUND(IF('Indicator Data'!G56=0,0,IF(LOG('Indicator Data'!G56)&gt;D$139,10,IF(LOG('Indicator Data'!G56)&lt;D$140,0,10-(D$139-LOG('Indicator Data'!G56))/(D$139-D$140)*10))),1)</f>
        <v>0</v>
      </c>
      <c r="E54" s="4">
        <f>IF('Indicator Data'!D56="No data","x",ROUND(IF(('Indicator Data'!D56)&gt;E$139,10,IF(('Indicator Data'!D56)&lt;E$140,0,10-(E$139-('Indicator Data'!D56))/(E$139-E$140)*10)),1))</f>
        <v>3.1</v>
      </c>
      <c r="F54" s="53">
        <f>'Indicator Data'!E56/'Indicator Data'!$BC56</f>
        <v>0</v>
      </c>
      <c r="G54" s="53">
        <f>'Indicator Data'!F56/'Indicator Data'!$BC56</f>
        <v>0</v>
      </c>
      <c r="H54" s="53">
        <f t="shared" si="0"/>
        <v>0</v>
      </c>
      <c r="I54" s="4">
        <f t="shared" si="1"/>
        <v>0</v>
      </c>
      <c r="J54" s="4">
        <f>ROUND(IF('Indicator Data'!I56=0,0,IF(LOG('Indicator Data'!I56)&gt;J$139,10,IF(LOG('Indicator Data'!I56)&lt;J$140,0,10-(J$139-LOG('Indicator Data'!I56))/(J$139-J$140)*10))),1)</f>
        <v>10</v>
      </c>
      <c r="K54" s="53">
        <f>'Indicator Data'!G56/'Indicator Data'!$BC56</f>
        <v>0</v>
      </c>
      <c r="L54" s="53">
        <f>'Indicator Data'!I56/'Indicator Data'!$BD56</f>
        <v>7.6727199688654185E-2</v>
      </c>
      <c r="M54" s="4">
        <f t="shared" si="2"/>
        <v>0</v>
      </c>
      <c r="N54" s="4">
        <f t="shared" si="3"/>
        <v>10</v>
      </c>
      <c r="O54" s="4">
        <f>ROUND(IF('Indicator Data'!J56=0,0,IF('Indicator Data'!J56&gt;O$139,10,IF('Indicator Data'!J56&lt;O$140,0,10-(O$139-'Indicator Data'!J56)/(O$139-O$140)*10))),1)</f>
        <v>1.4</v>
      </c>
      <c r="P54" s="143">
        <f t="shared" si="4"/>
        <v>10</v>
      </c>
      <c r="Q54" s="143">
        <f t="shared" si="5"/>
        <v>5.7</v>
      </c>
      <c r="R54" s="4" t="str">
        <f>IF('Indicator Data'!H56="No data","x",ROUND(IF('Indicator Data'!H56=0,0,IF('Indicator Data'!H56&gt;R$139,10,IF('Indicator Data'!H56&lt;R$140,0,10-(R$139-'Indicator Data'!H56)/(R$139-R$140)*10))),1))</f>
        <v>x</v>
      </c>
      <c r="S54" s="6">
        <f t="shared" si="6"/>
        <v>3.1</v>
      </c>
      <c r="T54" s="6">
        <f t="shared" si="7"/>
        <v>0</v>
      </c>
      <c r="U54" s="6">
        <f t="shared" si="8"/>
        <v>0</v>
      </c>
      <c r="V54" s="6">
        <f t="shared" si="9"/>
        <v>5.7</v>
      </c>
      <c r="W54" s="12">
        <f t="shared" si="10"/>
        <v>2.6</v>
      </c>
      <c r="X54" s="4">
        <f>ROUND(IF('Indicator Data'!M56=0,0,IF('Indicator Data'!M56&gt;X$139,10,IF('Indicator Data'!M56&lt;X$140,0,10-(X$139-'Indicator Data'!M56)/(X$139-X$140)*10))),1)</f>
        <v>0.7</v>
      </c>
      <c r="Y54" s="4">
        <f>ROUND(IF('Indicator Data'!N56=0,0,IF('Indicator Data'!N56&gt;Y$139,10,IF('Indicator Data'!N56&lt;Y$140,0,10-(Y$139-'Indicator Data'!N56)/(Y$139-Y$140)*10))),1)</f>
        <v>0</v>
      </c>
      <c r="Z54" s="6">
        <f t="shared" si="11"/>
        <v>0.4</v>
      </c>
      <c r="AA54" s="6">
        <f>IF('Indicator Data'!K56=5,10,IF('Indicator Data'!K56=4,8,IF('Indicator Data'!K56=3,5,IF('Indicator Data'!K56=2,2,IF('Indicator Data'!K56=1,1,0)))))</f>
        <v>0</v>
      </c>
      <c r="AB54" s="176">
        <f>IF('Indicator Data'!L56="No data","x",IF('Indicator Data'!L56&gt;1000,10,IF('Indicator Data'!L56&gt;=500,9,IF('Indicator Data'!L56&gt;=240,8,IF('Indicator Data'!L56&gt;=120,7,IF('Indicator Data'!L56&gt;=60,6,IF('Indicator Data'!L56&gt;=20,5,IF('Indicator Data'!L56&gt;=1,4,0))))))))</f>
        <v>0</v>
      </c>
      <c r="AC54" s="6">
        <f t="shared" si="12"/>
        <v>0</v>
      </c>
      <c r="AD54" s="7">
        <f t="shared" si="13"/>
        <v>0.1</v>
      </c>
    </row>
    <row r="55" spans="1:30">
      <c r="A55" s="8" t="s">
        <v>222</v>
      </c>
      <c r="B55" s="26" t="s">
        <v>198</v>
      </c>
      <c r="C55" s="26" t="s">
        <v>223</v>
      </c>
      <c r="D55" s="4">
        <f>ROUND(IF('Indicator Data'!G57=0,0,IF(LOG('Indicator Data'!G57)&gt;D$139,10,IF(LOG('Indicator Data'!G57)&lt;D$140,0,10-(D$139-LOG('Indicator Data'!G57))/(D$139-D$140)*10))),1)</f>
        <v>5.9</v>
      </c>
      <c r="E55" s="4">
        <f>IF('Indicator Data'!D57="No data","x",ROUND(IF(('Indicator Data'!D57)&gt;E$139,10,IF(('Indicator Data'!D57)&lt;E$140,0,10-(E$139-('Indicator Data'!D57))/(E$139-E$140)*10)),1))</f>
        <v>2.2999999999999998</v>
      </c>
      <c r="F55" s="53">
        <f>'Indicator Data'!E57/'Indicator Data'!$BC57</f>
        <v>4.0621486178091554E-2</v>
      </c>
      <c r="G55" s="53">
        <f>'Indicator Data'!F57/'Indicator Data'!$BC57</f>
        <v>6.0949498675526688E-2</v>
      </c>
      <c r="H55" s="53">
        <f t="shared" si="0"/>
        <v>3.5548117757927447E-2</v>
      </c>
      <c r="I55" s="4">
        <f t="shared" si="1"/>
        <v>0.9</v>
      </c>
      <c r="J55" s="4">
        <f>ROUND(IF('Indicator Data'!I57=0,0,IF(LOG('Indicator Data'!I57)&gt;J$139,10,IF(LOG('Indicator Data'!I57)&lt;J$140,0,10-(J$139-LOG('Indicator Data'!I57))/(J$139-J$140)*10))),1)</f>
        <v>10</v>
      </c>
      <c r="K55" s="53">
        <f>'Indicator Data'!G57/'Indicator Data'!$BC57</f>
        <v>2.2666474339801953E-2</v>
      </c>
      <c r="L55" s="53">
        <f>'Indicator Data'!I57/'Indicator Data'!$BD57</f>
        <v>7.6727199688654185E-2</v>
      </c>
      <c r="M55" s="4">
        <f t="shared" si="2"/>
        <v>7.6</v>
      </c>
      <c r="N55" s="4">
        <f t="shared" si="3"/>
        <v>10</v>
      </c>
      <c r="O55" s="4">
        <f>ROUND(IF('Indicator Data'!J57=0,0,IF('Indicator Data'!J57&gt;O$139,10,IF('Indicator Data'!J57&lt;O$140,0,10-(O$139-'Indicator Data'!J57)/(O$139-O$140)*10))),1)</f>
        <v>2.9</v>
      </c>
      <c r="P55" s="143">
        <f t="shared" si="4"/>
        <v>10</v>
      </c>
      <c r="Q55" s="143">
        <f t="shared" si="5"/>
        <v>6.5</v>
      </c>
      <c r="R55" s="4">
        <f>IF('Indicator Data'!H57="No data","x",ROUND(IF('Indicator Data'!H57=0,0,IF('Indicator Data'!H57&gt;R$139,10,IF('Indicator Data'!H57&lt;R$140,0,10-(R$139-'Indicator Data'!H57)/(R$139-R$140)*10))),1))</f>
        <v>5.9</v>
      </c>
      <c r="S55" s="6">
        <f t="shared" si="6"/>
        <v>2.2999999999999998</v>
      </c>
      <c r="T55" s="6">
        <f t="shared" si="7"/>
        <v>6.8</v>
      </c>
      <c r="U55" s="6">
        <f t="shared" si="8"/>
        <v>0.9</v>
      </c>
      <c r="V55" s="6">
        <f t="shared" si="9"/>
        <v>6.2</v>
      </c>
      <c r="W55" s="12">
        <f t="shared" si="10"/>
        <v>4.5</v>
      </c>
      <c r="X55" s="4">
        <f>ROUND(IF('Indicator Data'!M57=0,0,IF('Indicator Data'!M57&gt;X$139,10,IF('Indicator Data'!M57&lt;X$140,0,10-(X$139-'Indicator Data'!M57)/(X$139-X$140)*10))),1)</f>
        <v>0.7</v>
      </c>
      <c r="Y55" s="4">
        <f>ROUND(IF('Indicator Data'!N57=0,0,IF('Indicator Data'!N57&gt;Y$139,10,IF('Indicator Data'!N57&lt;Y$140,0,10-(Y$139-'Indicator Data'!N57)/(Y$139-Y$140)*10))),1)</f>
        <v>0</v>
      </c>
      <c r="Z55" s="6">
        <f t="shared" si="11"/>
        <v>0.4</v>
      </c>
      <c r="AA55" s="6">
        <f>IF('Indicator Data'!K57=5,10,IF('Indicator Data'!K57=4,8,IF('Indicator Data'!K57=3,5,IF('Indicator Data'!K57=2,2,IF('Indicator Data'!K57=1,1,0)))))</f>
        <v>0</v>
      </c>
      <c r="AB55" s="176">
        <f>IF('Indicator Data'!L57="No data","x",IF('Indicator Data'!L57&gt;1000,10,IF('Indicator Data'!L57&gt;=500,9,IF('Indicator Data'!L57&gt;=240,8,IF('Indicator Data'!L57&gt;=120,7,IF('Indicator Data'!L57&gt;=60,6,IF('Indicator Data'!L57&gt;=20,5,IF('Indicator Data'!L57&gt;=1,4,0))))))))</f>
        <v>0</v>
      </c>
      <c r="AC55" s="6">
        <f t="shared" si="12"/>
        <v>0</v>
      </c>
      <c r="AD55" s="7">
        <f t="shared" si="13"/>
        <v>0.1</v>
      </c>
    </row>
    <row r="56" spans="1:30">
      <c r="A56" s="8" t="s">
        <v>225</v>
      </c>
      <c r="B56" s="26" t="s">
        <v>226</v>
      </c>
      <c r="C56" s="26" t="s">
        <v>227</v>
      </c>
      <c r="D56" s="4">
        <f>ROUND(IF('Indicator Data'!G58=0,0,IF(LOG('Indicator Data'!G58)&gt;D$139,10,IF(LOG('Indicator Data'!G58)&lt;D$140,0,10-(D$139-LOG('Indicator Data'!G58))/(D$139-D$140)*10))),1)</f>
        <v>2.1</v>
      </c>
      <c r="E56" s="4">
        <f>IF('Indicator Data'!D58="No data","x",ROUND(IF(('Indicator Data'!D58)&gt;E$139,10,IF(('Indicator Data'!D58)&lt;E$140,0,10-(E$139-('Indicator Data'!D58))/(E$139-E$140)*10)),1))</f>
        <v>2.2999999999999998</v>
      </c>
      <c r="F56" s="53">
        <f>'Indicator Data'!E58/'Indicator Data'!$BC58</f>
        <v>2.0307874685501416E-2</v>
      </c>
      <c r="G56" s="53">
        <f>'Indicator Data'!F58/'Indicator Data'!$BC58</f>
        <v>0</v>
      </c>
      <c r="H56" s="53">
        <f t="shared" si="0"/>
        <v>1.0153937342750708E-2</v>
      </c>
      <c r="I56" s="4">
        <f t="shared" si="1"/>
        <v>0.3</v>
      </c>
      <c r="J56" s="4">
        <f>ROUND(IF('Indicator Data'!I58=0,0,IF(LOG('Indicator Data'!I58)&gt;J$139,10,IF(LOG('Indicator Data'!I58)&lt;J$140,0,10-(J$139-LOG('Indicator Data'!I58))/(J$139-J$140)*10))),1)</f>
        <v>10</v>
      </c>
      <c r="K56" s="53">
        <f>'Indicator Data'!G58/'Indicator Data'!$BC58</f>
        <v>4.5765284574745711E-4</v>
      </c>
      <c r="L56" s="53">
        <f>'Indicator Data'!I58/'Indicator Data'!$BD58</f>
        <v>5.2633763230301264E-2</v>
      </c>
      <c r="M56" s="4">
        <f t="shared" si="2"/>
        <v>0.2</v>
      </c>
      <c r="N56" s="4">
        <f t="shared" si="3"/>
        <v>10</v>
      </c>
      <c r="O56" s="4">
        <f>ROUND(IF('Indicator Data'!J58=0,0,IF('Indicator Data'!J58&gt;O$139,10,IF('Indicator Data'!J58&lt;O$140,0,10-(O$139-'Indicator Data'!J58)/(O$139-O$140)*10))),1)</f>
        <v>4.3</v>
      </c>
      <c r="P56" s="143">
        <f t="shared" si="4"/>
        <v>10</v>
      </c>
      <c r="Q56" s="143">
        <f t="shared" si="5"/>
        <v>7.2</v>
      </c>
      <c r="R56" s="4">
        <f>IF('Indicator Data'!H58="No data","x",ROUND(IF('Indicator Data'!H58=0,0,IF('Indicator Data'!H58&gt;R$139,10,IF('Indicator Data'!H58&lt;R$140,0,10-(R$139-'Indicator Data'!H58)/(R$139-R$140)*10))),1))</f>
        <v>7.3</v>
      </c>
      <c r="S56" s="6">
        <f t="shared" si="6"/>
        <v>2.2999999999999998</v>
      </c>
      <c r="T56" s="6">
        <f t="shared" si="7"/>
        <v>1.2</v>
      </c>
      <c r="U56" s="6">
        <f t="shared" si="8"/>
        <v>0.3</v>
      </c>
      <c r="V56" s="6">
        <f t="shared" si="9"/>
        <v>7.3</v>
      </c>
      <c r="W56" s="12">
        <f t="shared" si="10"/>
        <v>3.4</v>
      </c>
      <c r="X56" s="4">
        <f>ROUND(IF('Indicator Data'!M58=0,0,IF('Indicator Data'!M58&gt;X$139,10,IF('Indicator Data'!M58&lt;X$140,0,10-(X$139-'Indicator Data'!M58)/(X$139-X$140)*10))),1)</f>
        <v>9.8000000000000007</v>
      </c>
      <c r="Y56" s="4">
        <f>ROUND(IF('Indicator Data'!N58=0,0,IF('Indicator Data'!N58&gt;Y$139,10,IF('Indicator Data'!N58&lt;Y$140,0,10-(Y$139-'Indicator Data'!N58)/(Y$139-Y$140)*10))),1)</f>
        <v>0</v>
      </c>
      <c r="Z56" s="6">
        <f t="shared" si="11"/>
        <v>7.3</v>
      </c>
      <c r="AA56" s="6">
        <f>IF('Indicator Data'!K58=5,10,IF('Indicator Data'!K58=4,8,IF('Indicator Data'!K58=3,5,IF('Indicator Data'!K58=2,2,IF('Indicator Data'!K58=1,1,0)))))</f>
        <v>5</v>
      </c>
      <c r="AB56" s="176">
        <f>IF('Indicator Data'!L58="No data","x",IF('Indicator Data'!L58&gt;1000,10,IF('Indicator Data'!L58&gt;=500,9,IF('Indicator Data'!L58&gt;=240,8,IF('Indicator Data'!L58&gt;=120,7,IF('Indicator Data'!L58&gt;=60,6,IF('Indicator Data'!L58&gt;=20,5,IF('Indicator Data'!L58&gt;=1,4,0))))))))</f>
        <v>5</v>
      </c>
      <c r="AC56" s="6">
        <f t="shared" si="12"/>
        <v>5</v>
      </c>
      <c r="AD56" s="7">
        <f t="shared" si="13"/>
        <v>5.8</v>
      </c>
    </row>
    <row r="57" spans="1:30">
      <c r="A57" s="8" t="s">
        <v>228</v>
      </c>
      <c r="B57" s="26" t="s">
        <v>226</v>
      </c>
      <c r="C57" s="26" t="s">
        <v>229</v>
      </c>
      <c r="D57" s="4">
        <f>ROUND(IF('Indicator Data'!G59=0,0,IF(LOG('Indicator Data'!G59)&gt;D$139,10,IF(LOG('Indicator Data'!G59)&lt;D$140,0,10-(D$139-LOG('Indicator Data'!G59))/(D$139-D$140)*10))),1)</f>
        <v>8.1999999999999993</v>
      </c>
      <c r="E57" s="4">
        <f>IF('Indicator Data'!D59="No data","x",ROUND(IF(('Indicator Data'!D59)&gt;E$139,10,IF(('Indicator Data'!D59)&lt;E$140,0,10-(E$139-('Indicator Data'!D59))/(E$139-E$140)*10)),1))</f>
        <v>4.2</v>
      </c>
      <c r="F57" s="53">
        <f>'Indicator Data'!E59/'Indicator Data'!$BC59</f>
        <v>0.306156769586718</v>
      </c>
      <c r="G57" s="53">
        <f>'Indicator Data'!F59/'Indicator Data'!$BC59</f>
        <v>3.2678105651049921E-2</v>
      </c>
      <c r="H57" s="53">
        <f t="shared" si="0"/>
        <v>0.16124791120612147</v>
      </c>
      <c r="I57" s="4">
        <f t="shared" si="1"/>
        <v>4</v>
      </c>
      <c r="J57" s="4">
        <f>ROUND(IF('Indicator Data'!I59=0,0,IF(LOG('Indicator Data'!I59)&gt;J$139,10,IF(LOG('Indicator Data'!I59)&lt;J$140,0,10-(J$139-LOG('Indicator Data'!I59))/(J$139-J$140)*10))),1)</f>
        <v>10</v>
      </c>
      <c r="K57" s="53">
        <f>'Indicator Data'!G59/'Indicator Data'!$BC59</f>
        <v>2.1026414667947385E-2</v>
      </c>
      <c r="L57" s="53">
        <f>'Indicator Data'!I59/'Indicator Data'!$BD59</f>
        <v>5.2633763230301264E-2</v>
      </c>
      <c r="M57" s="4">
        <f t="shared" si="2"/>
        <v>7</v>
      </c>
      <c r="N57" s="4">
        <f t="shared" si="3"/>
        <v>10</v>
      </c>
      <c r="O57" s="4">
        <f>ROUND(IF('Indicator Data'!J59=0,0,IF('Indicator Data'!J59&gt;O$139,10,IF('Indicator Data'!J59&lt;O$140,0,10-(O$139-'Indicator Data'!J59)/(O$139-O$140)*10))),1)</f>
        <v>8.6999999999999993</v>
      </c>
      <c r="P57" s="143">
        <f t="shared" si="4"/>
        <v>10</v>
      </c>
      <c r="Q57" s="143">
        <f t="shared" si="5"/>
        <v>9.4</v>
      </c>
      <c r="R57" s="4">
        <f>IF('Indicator Data'!H59="No data","x",ROUND(IF('Indicator Data'!H59=0,0,IF('Indicator Data'!H59&gt;R$139,10,IF('Indicator Data'!H59&lt;R$140,0,10-(R$139-'Indicator Data'!H59)/(R$139-R$140)*10))),1))</f>
        <v>4.5</v>
      </c>
      <c r="S57" s="6">
        <f t="shared" si="6"/>
        <v>4.2</v>
      </c>
      <c r="T57" s="6">
        <f t="shared" si="7"/>
        <v>7.7</v>
      </c>
      <c r="U57" s="6">
        <f t="shared" si="8"/>
        <v>4</v>
      </c>
      <c r="V57" s="6">
        <f t="shared" si="9"/>
        <v>7</v>
      </c>
      <c r="W57" s="12">
        <f t="shared" si="10"/>
        <v>6</v>
      </c>
      <c r="X57" s="4">
        <f>ROUND(IF('Indicator Data'!M59=0,0,IF('Indicator Data'!M59&gt;X$139,10,IF('Indicator Data'!M59&lt;X$140,0,10-(X$139-'Indicator Data'!M59)/(X$139-X$140)*10))),1)</f>
        <v>9.8000000000000007</v>
      </c>
      <c r="Y57" s="4">
        <f>ROUND(IF('Indicator Data'!N59=0,0,IF('Indicator Data'!N59&gt;Y$139,10,IF('Indicator Data'!N59&lt;Y$140,0,10-(Y$139-'Indicator Data'!N59)/(Y$139-Y$140)*10))),1)</f>
        <v>10</v>
      </c>
      <c r="Z57" s="6">
        <f t="shared" si="11"/>
        <v>9.9</v>
      </c>
      <c r="AA57" s="6">
        <f>IF('Indicator Data'!K59=5,10,IF('Indicator Data'!K59=4,8,IF('Indicator Data'!K59=3,5,IF('Indicator Data'!K59=2,2,IF('Indicator Data'!K59=1,1,0)))))</f>
        <v>10</v>
      </c>
      <c r="AB57" s="176">
        <f>IF('Indicator Data'!L59="No data","x",IF('Indicator Data'!L59&gt;1000,10,IF('Indicator Data'!L59&gt;=500,9,IF('Indicator Data'!L59&gt;=240,8,IF('Indicator Data'!L59&gt;=120,7,IF('Indicator Data'!L59&gt;=60,6,IF('Indicator Data'!L59&gt;=20,5,IF('Indicator Data'!L59&gt;=1,4,0))))))))</f>
        <v>7</v>
      </c>
      <c r="AC57" s="6">
        <f t="shared" si="12"/>
        <v>10</v>
      </c>
      <c r="AD57" s="7">
        <f t="shared" si="13"/>
        <v>10</v>
      </c>
    </row>
    <row r="58" spans="1:30">
      <c r="A58" s="8" t="s">
        <v>230</v>
      </c>
      <c r="B58" s="26" t="s">
        <v>226</v>
      </c>
      <c r="C58" s="26" t="s">
        <v>231</v>
      </c>
      <c r="D58" s="4">
        <f>ROUND(IF('Indicator Data'!G60=0,0,IF(LOG('Indicator Data'!G60)&gt;D$139,10,IF(LOG('Indicator Data'!G60)&lt;D$140,0,10-(D$139-LOG('Indicator Data'!G60))/(D$139-D$140)*10))),1)</f>
        <v>9.1999999999999993</v>
      </c>
      <c r="E58" s="4">
        <f>IF('Indicator Data'!D60="No data","x",ROUND(IF(('Indicator Data'!D60)&gt;E$139,10,IF(('Indicator Data'!D60)&lt;E$140,0,10-(E$139-('Indicator Data'!D60))/(E$139-E$140)*10)),1))</f>
        <v>2.1</v>
      </c>
      <c r="F58" s="53">
        <f>'Indicator Data'!E60/'Indicator Data'!$BC60</f>
        <v>0.24006611272319137</v>
      </c>
      <c r="G58" s="53">
        <f>'Indicator Data'!F60/'Indicator Data'!$BC60</f>
        <v>0.14786918418938591</v>
      </c>
      <c r="H58" s="53">
        <f t="shared" si="0"/>
        <v>0.15700035240894217</v>
      </c>
      <c r="I58" s="4">
        <f t="shared" si="1"/>
        <v>3.9</v>
      </c>
      <c r="J58" s="4">
        <f>ROUND(IF('Indicator Data'!I60=0,0,IF(LOG('Indicator Data'!I60)&gt;J$139,10,IF(LOG('Indicator Data'!I60)&lt;J$140,0,10-(J$139-LOG('Indicator Data'!I60))/(J$139-J$140)*10))),1)</f>
        <v>10</v>
      </c>
      <c r="K58" s="53">
        <f>'Indicator Data'!G60/'Indicator Data'!$BC60</f>
        <v>1.6397335688824625E-2</v>
      </c>
      <c r="L58" s="53">
        <f>'Indicator Data'!I60/'Indicator Data'!$BD60</f>
        <v>5.2633763230301264E-2</v>
      </c>
      <c r="M58" s="4">
        <f t="shared" si="2"/>
        <v>5.5</v>
      </c>
      <c r="N58" s="4">
        <f t="shared" si="3"/>
        <v>10</v>
      </c>
      <c r="O58" s="4">
        <f>ROUND(IF('Indicator Data'!J60=0,0,IF('Indicator Data'!J60&gt;O$139,10,IF('Indicator Data'!J60&lt;O$140,0,10-(O$139-'Indicator Data'!J60)/(O$139-O$140)*10))),1)</f>
        <v>7.2</v>
      </c>
      <c r="P58" s="143">
        <f t="shared" si="4"/>
        <v>10</v>
      </c>
      <c r="Q58" s="143">
        <f t="shared" si="5"/>
        <v>8.6</v>
      </c>
      <c r="R58" s="4">
        <f>IF('Indicator Data'!H60="No data","x",ROUND(IF('Indicator Data'!H60=0,0,IF('Indicator Data'!H60&gt;R$139,10,IF('Indicator Data'!H60&lt;R$140,0,10-(R$139-'Indicator Data'!H60)/(R$139-R$140)*10))),1))</f>
        <v>2.4</v>
      </c>
      <c r="S58" s="6">
        <f t="shared" si="6"/>
        <v>2.1</v>
      </c>
      <c r="T58" s="6">
        <f t="shared" si="7"/>
        <v>7.8</v>
      </c>
      <c r="U58" s="6">
        <f t="shared" si="8"/>
        <v>3.9</v>
      </c>
      <c r="V58" s="6">
        <f t="shared" si="9"/>
        <v>5.5</v>
      </c>
      <c r="W58" s="12">
        <f t="shared" si="10"/>
        <v>5.2</v>
      </c>
      <c r="X58" s="4">
        <f>ROUND(IF('Indicator Data'!M60=0,0,IF('Indicator Data'!M60&gt;X$139,10,IF('Indicator Data'!M60&lt;X$140,0,10-(X$139-'Indicator Data'!M60)/(X$139-X$140)*10))),1)</f>
        <v>9.8000000000000007</v>
      </c>
      <c r="Y58" s="4">
        <f>ROUND(IF('Indicator Data'!N60=0,0,IF('Indicator Data'!N60&gt;Y$139,10,IF('Indicator Data'!N60&lt;Y$140,0,10-(Y$139-'Indicator Data'!N60)/(Y$139-Y$140)*10))),1)</f>
        <v>0</v>
      </c>
      <c r="Z58" s="6">
        <f t="shared" si="11"/>
        <v>7.3</v>
      </c>
      <c r="AA58" s="6">
        <f>IF('Indicator Data'!K60=5,10,IF('Indicator Data'!K60=4,8,IF('Indicator Data'!K60=3,5,IF('Indicator Data'!K60=2,2,IF('Indicator Data'!K60=1,1,0)))))</f>
        <v>5</v>
      </c>
      <c r="AB58" s="176">
        <f>IF('Indicator Data'!L60="No data","x",IF('Indicator Data'!L60&gt;1000,10,IF('Indicator Data'!L60&gt;=500,9,IF('Indicator Data'!L60&gt;=240,8,IF('Indicator Data'!L60&gt;=120,7,IF('Indicator Data'!L60&gt;=60,6,IF('Indicator Data'!L60&gt;=20,5,IF('Indicator Data'!L60&gt;=1,4,0))))))))</f>
        <v>5</v>
      </c>
      <c r="AC58" s="6">
        <f t="shared" si="12"/>
        <v>5</v>
      </c>
      <c r="AD58" s="7">
        <f t="shared" si="13"/>
        <v>5.8</v>
      </c>
    </row>
    <row r="59" spans="1:30">
      <c r="A59" s="8" t="s">
        <v>232</v>
      </c>
      <c r="B59" s="26" t="s">
        <v>226</v>
      </c>
      <c r="C59" s="26" t="s">
        <v>233</v>
      </c>
      <c r="D59" s="4">
        <f>ROUND(IF('Indicator Data'!G61=0,0,IF(LOG('Indicator Data'!G61)&gt;D$139,10,IF(LOG('Indicator Data'!G61)&lt;D$140,0,10-(D$139-LOG('Indicator Data'!G61))/(D$139-D$140)*10))),1)</f>
        <v>7.4</v>
      </c>
      <c r="E59" s="4">
        <f>IF('Indicator Data'!D61="No data","x",ROUND(IF(('Indicator Data'!D61)&gt;E$139,10,IF(('Indicator Data'!D61)&lt;E$140,0,10-(E$139-('Indicator Data'!D61))/(E$139-E$140)*10)),1))</f>
        <v>2.6</v>
      </c>
      <c r="F59" s="53">
        <f>'Indicator Data'!E61/'Indicator Data'!$BC61</f>
        <v>0.22031270445126788</v>
      </c>
      <c r="G59" s="53">
        <f>'Indicator Data'!F61/'Indicator Data'!$BC61</f>
        <v>0.12782625754654281</v>
      </c>
      <c r="H59" s="53">
        <f t="shared" si="0"/>
        <v>0.14211291661226966</v>
      </c>
      <c r="I59" s="4">
        <f t="shared" si="1"/>
        <v>3.6</v>
      </c>
      <c r="J59" s="4">
        <f>ROUND(IF('Indicator Data'!I61=0,0,IF(LOG('Indicator Data'!I61)&gt;J$139,10,IF(LOG('Indicator Data'!I61)&lt;J$140,0,10-(J$139-LOG('Indicator Data'!I61))/(J$139-J$140)*10))),1)</f>
        <v>10</v>
      </c>
      <c r="K59" s="53">
        <f>'Indicator Data'!G61/'Indicator Data'!$BC61</f>
        <v>2.5776432865416078E-3</v>
      </c>
      <c r="L59" s="53">
        <f>'Indicator Data'!I61/'Indicator Data'!$BD61</f>
        <v>5.2633763230301264E-2</v>
      </c>
      <c r="M59" s="4">
        <f t="shared" si="2"/>
        <v>0.9</v>
      </c>
      <c r="N59" s="4">
        <f t="shared" si="3"/>
        <v>10</v>
      </c>
      <c r="O59" s="4">
        <f>ROUND(IF('Indicator Data'!J61=0,0,IF('Indicator Data'!J61&gt;O$139,10,IF('Indicator Data'!J61&lt;O$140,0,10-(O$139-'Indicator Data'!J61)/(O$139-O$140)*10))),1)</f>
        <v>10</v>
      </c>
      <c r="P59" s="143">
        <f t="shared" si="4"/>
        <v>10</v>
      </c>
      <c r="Q59" s="143">
        <f t="shared" si="5"/>
        <v>10</v>
      </c>
      <c r="R59" s="4">
        <f>IF('Indicator Data'!H61="No data","x",ROUND(IF('Indicator Data'!H61=0,0,IF('Indicator Data'!H61&gt;R$139,10,IF('Indicator Data'!H61&lt;R$140,0,10-(R$139-'Indicator Data'!H61)/(R$139-R$140)*10))),1))</f>
        <v>2.8</v>
      </c>
      <c r="S59" s="6">
        <f t="shared" si="6"/>
        <v>2.6</v>
      </c>
      <c r="T59" s="6">
        <f t="shared" si="7"/>
        <v>5</v>
      </c>
      <c r="U59" s="6">
        <f t="shared" si="8"/>
        <v>3.6</v>
      </c>
      <c r="V59" s="6">
        <f t="shared" si="9"/>
        <v>6.4</v>
      </c>
      <c r="W59" s="12">
        <f t="shared" si="10"/>
        <v>4.5999999999999996</v>
      </c>
      <c r="X59" s="4">
        <f>ROUND(IF('Indicator Data'!M61=0,0,IF('Indicator Data'!M61&gt;X$139,10,IF('Indicator Data'!M61&lt;X$140,0,10-(X$139-'Indicator Data'!M61)/(X$139-X$140)*10))),1)</f>
        <v>9.8000000000000007</v>
      </c>
      <c r="Y59" s="4">
        <f>ROUND(IF('Indicator Data'!N61=0,0,IF('Indicator Data'!N61&gt;Y$139,10,IF('Indicator Data'!N61&lt;Y$140,0,10-(Y$139-'Indicator Data'!N61)/(Y$139-Y$140)*10))),1)</f>
        <v>0</v>
      </c>
      <c r="Z59" s="6">
        <f t="shared" si="11"/>
        <v>7.3</v>
      </c>
      <c r="AA59" s="6">
        <f>IF('Indicator Data'!K61=5,10,IF('Indicator Data'!K61=4,8,IF('Indicator Data'!K61=3,5,IF('Indicator Data'!K61=2,2,IF('Indicator Data'!K61=1,1,0)))))</f>
        <v>0</v>
      </c>
      <c r="AB59" s="176">
        <f>IF('Indicator Data'!L61="No data","x",IF('Indicator Data'!L61&gt;1000,10,IF('Indicator Data'!L61&gt;=500,9,IF('Indicator Data'!L61&gt;=240,8,IF('Indicator Data'!L61&gt;=120,7,IF('Indicator Data'!L61&gt;=60,6,IF('Indicator Data'!L61&gt;=20,5,IF('Indicator Data'!L61&gt;=1,4,0))))))))</f>
        <v>6</v>
      </c>
      <c r="AC59" s="6">
        <f t="shared" si="12"/>
        <v>6</v>
      </c>
      <c r="AD59" s="7">
        <f t="shared" si="13"/>
        <v>4.4000000000000004</v>
      </c>
    </row>
    <row r="60" spans="1:30">
      <c r="A60" s="8" t="s">
        <v>234</v>
      </c>
      <c r="B60" s="26" t="s">
        <v>226</v>
      </c>
      <c r="C60" s="26" t="s">
        <v>235</v>
      </c>
      <c r="D60" s="4">
        <f>ROUND(IF('Indicator Data'!G62=0,0,IF(LOG('Indicator Data'!G62)&gt;D$139,10,IF(LOG('Indicator Data'!G62)&lt;D$140,0,10-(D$139-LOG('Indicator Data'!G62))/(D$139-D$140)*10))),1)</f>
        <v>8</v>
      </c>
      <c r="E60" s="4">
        <f>IF('Indicator Data'!D62="No data","x",ROUND(IF(('Indicator Data'!D62)&gt;E$139,10,IF(('Indicator Data'!D62)&lt;E$140,0,10-(E$139-('Indicator Data'!D62))/(E$139-E$140)*10)),1))</f>
        <v>2.2999999999999998</v>
      </c>
      <c r="F60" s="53">
        <f>'Indicator Data'!E62/'Indicator Data'!$BC62</f>
        <v>5.1993767060358367E-2</v>
      </c>
      <c r="G60" s="53">
        <f>'Indicator Data'!F62/'Indicator Data'!$BC62</f>
        <v>0</v>
      </c>
      <c r="H60" s="53">
        <f t="shared" si="0"/>
        <v>2.5996883530179184E-2</v>
      </c>
      <c r="I60" s="4">
        <f t="shared" si="1"/>
        <v>0.6</v>
      </c>
      <c r="J60" s="4">
        <f>ROUND(IF('Indicator Data'!I62=0,0,IF(LOG('Indicator Data'!I62)&gt;J$139,10,IF(LOG('Indicator Data'!I62)&lt;J$140,0,10-(J$139-LOG('Indicator Data'!I62))/(J$139-J$140)*10))),1)</f>
        <v>10</v>
      </c>
      <c r="K60" s="53">
        <f>'Indicator Data'!G62/'Indicator Data'!$BC62</f>
        <v>1.2175830033853405E-2</v>
      </c>
      <c r="L60" s="53">
        <f>'Indicator Data'!I62/'Indicator Data'!$BD62</f>
        <v>5.2633763230301264E-2</v>
      </c>
      <c r="M60" s="4">
        <f t="shared" si="2"/>
        <v>4.0999999999999996</v>
      </c>
      <c r="N60" s="4">
        <f t="shared" si="3"/>
        <v>10</v>
      </c>
      <c r="O60" s="4">
        <f>ROUND(IF('Indicator Data'!J62=0,0,IF('Indicator Data'!J62&gt;O$139,10,IF('Indicator Data'!J62&lt;O$140,0,10-(O$139-'Indicator Data'!J62)/(O$139-O$140)*10))),1)</f>
        <v>8.6999999999999993</v>
      </c>
      <c r="P60" s="143">
        <f t="shared" si="4"/>
        <v>10</v>
      </c>
      <c r="Q60" s="143">
        <f t="shared" si="5"/>
        <v>9.4</v>
      </c>
      <c r="R60" s="4">
        <f>IF('Indicator Data'!H62="No data","x",ROUND(IF('Indicator Data'!H62=0,0,IF('Indicator Data'!H62&gt;R$139,10,IF('Indicator Data'!H62&lt;R$140,0,10-(R$139-'Indicator Data'!H62)/(R$139-R$140)*10))),1))</f>
        <v>3.4</v>
      </c>
      <c r="S60" s="6">
        <f t="shared" si="6"/>
        <v>2.2999999999999998</v>
      </c>
      <c r="T60" s="6">
        <f t="shared" si="7"/>
        <v>6.4</v>
      </c>
      <c r="U60" s="6">
        <f t="shared" si="8"/>
        <v>0.6</v>
      </c>
      <c r="V60" s="6">
        <f t="shared" si="9"/>
        <v>6.4</v>
      </c>
      <c r="W60" s="12">
        <f t="shared" si="10"/>
        <v>4.4000000000000004</v>
      </c>
      <c r="X60" s="4">
        <f>ROUND(IF('Indicator Data'!M62=0,0,IF('Indicator Data'!M62&gt;X$139,10,IF('Indicator Data'!M62&lt;X$140,0,10-(X$139-'Indicator Data'!M62)/(X$139-X$140)*10))),1)</f>
        <v>9.8000000000000007</v>
      </c>
      <c r="Y60" s="4">
        <f>ROUND(IF('Indicator Data'!N62=0,0,IF('Indicator Data'!N62&gt;Y$139,10,IF('Indicator Data'!N62&lt;Y$140,0,10-(Y$139-'Indicator Data'!N62)/(Y$139-Y$140)*10))),1)</f>
        <v>0</v>
      </c>
      <c r="Z60" s="6">
        <f t="shared" si="11"/>
        <v>7.3</v>
      </c>
      <c r="AA60" s="6">
        <f>IF('Indicator Data'!K62=5,10,IF('Indicator Data'!K62=4,8,IF('Indicator Data'!K62=3,5,IF('Indicator Data'!K62=2,2,IF('Indicator Data'!K62=1,1,0)))))</f>
        <v>5</v>
      </c>
      <c r="AB60" s="176">
        <f>IF('Indicator Data'!L62="No data","x",IF('Indicator Data'!L62&gt;1000,10,IF('Indicator Data'!L62&gt;=500,9,IF('Indicator Data'!L62&gt;=240,8,IF('Indicator Data'!L62&gt;=120,7,IF('Indicator Data'!L62&gt;=60,6,IF('Indicator Data'!L62&gt;=20,5,IF('Indicator Data'!L62&gt;=1,4,0))))))))</f>
        <v>4</v>
      </c>
      <c r="AC60" s="6">
        <f t="shared" si="12"/>
        <v>5</v>
      </c>
      <c r="AD60" s="7">
        <f t="shared" si="13"/>
        <v>5.8</v>
      </c>
    </row>
    <row r="61" spans="1:30">
      <c r="A61" s="8" t="s">
        <v>236</v>
      </c>
      <c r="B61" s="26" t="s">
        <v>226</v>
      </c>
      <c r="C61" s="26" t="s">
        <v>237</v>
      </c>
      <c r="D61" s="4">
        <f>ROUND(IF('Indicator Data'!G63=0,0,IF(LOG('Indicator Data'!G63)&gt;D$139,10,IF(LOG('Indicator Data'!G63)&lt;D$140,0,10-(D$139-LOG('Indicator Data'!G63))/(D$139-D$140)*10))),1)</f>
        <v>7.6</v>
      </c>
      <c r="E61" s="4">
        <f>IF('Indicator Data'!D63="No data","x",ROUND(IF(('Indicator Data'!D63)&gt;E$139,10,IF(('Indicator Data'!D63)&lt;E$140,0,10-(E$139-('Indicator Data'!D63))/(E$139-E$140)*10)),1))</f>
        <v>2.2000000000000002</v>
      </c>
      <c r="F61" s="53">
        <f>'Indicator Data'!E63/'Indicator Data'!$BC63</f>
        <v>0.15177602144456223</v>
      </c>
      <c r="G61" s="53">
        <f>'Indicator Data'!F63/'Indicator Data'!$BC63</f>
        <v>5.4002969421695843E-2</v>
      </c>
      <c r="H61" s="53">
        <f t="shared" si="0"/>
        <v>8.938875307770508E-2</v>
      </c>
      <c r="I61" s="4">
        <f t="shared" si="1"/>
        <v>2.2000000000000002</v>
      </c>
      <c r="J61" s="4">
        <f>ROUND(IF('Indicator Data'!I63=0,0,IF(LOG('Indicator Data'!I63)&gt;J$139,10,IF(LOG('Indicator Data'!I63)&lt;J$140,0,10-(J$139-LOG('Indicator Data'!I63))/(J$139-J$140)*10))),1)</f>
        <v>10</v>
      </c>
      <c r="K61" s="53">
        <f>'Indicator Data'!G63/'Indicator Data'!$BC63</f>
        <v>2.5030841552302757E-3</v>
      </c>
      <c r="L61" s="53">
        <f>'Indicator Data'!I63/'Indicator Data'!$BD63</f>
        <v>5.2633763230301264E-2</v>
      </c>
      <c r="M61" s="4">
        <f t="shared" si="2"/>
        <v>0.8</v>
      </c>
      <c r="N61" s="4">
        <f t="shared" si="3"/>
        <v>10</v>
      </c>
      <c r="O61" s="4">
        <f>ROUND(IF('Indicator Data'!J63=0,0,IF('Indicator Data'!J63&gt;O$139,10,IF('Indicator Data'!J63&lt;O$140,0,10-(O$139-'Indicator Data'!J63)/(O$139-O$140)*10))),1)</f>
        <v>10</v>
      </c>
      <c r="P61" s="143">
        <f t="shared" si="4"/>
        <v>10</v>
      </c>
      <c r="Q61" s="143">
        <f t="shared" si="5"/>
        <v>10</v>
      </c>
      <c r="R61" s="4">
        <f>IF('Indicator Data'!H63="No data","x",ROUND(IF('Indicator Data'!H63=0,0,IF('Indicator Data'!H63&gt;R$139,10,IF('Indicator Data'!H63&lt;R$140,0,10-(R$139-'Indicator Data'!H63)/(R$139-R$140)*10))),1))</f>
        <v>2.9</v>
      </c>
      <c r="S61" s="6">
        <f t="shared" si="6"/>
        <v>2.2000000000000002</v>
      </c>
      <c r="T61" s="6">
        <f t="shared" si="7"/>
        <v>5.0999999999999996</v>
      </c>
      <c r="U61" s="6">
        <f t="shared" si="8"/>
        <v>2.2000000000000002</v>
      </c>
      <c r="V61" s="6">
        <f t="shared" si="9"/>
        <v>6.5</v>
      </c>
      <c r="W61" s="12">
        <f t="shared" si="10"/>
        <v>4.3</v>
      </c>
      <c r="X61" s="4">
        <f>ROUND(IF('Indicator Data'!M63=0,0,IF('Indicator Data'!M63&gt;X$139,10,IF('Indicator Data'!M63&lt;X$140,0,10-(X$139-'Indicator Data'!M63)/(X$139-X$140)*10))),1)</f>
        <v>9.8000000000000007</v>
      </c>
      <c r="Y61" s="4">
        <f>ROUND(IF('Indicator Data'!N63=0,0,IF('Indicator Data'!N63&gt;Y$139,10,IF('Indicator Data'!N63&lt;Y$140,0,10-(Y$139-'Indicator Data'!N63)/(Y$139-Y$140)*10))),1)</f>
        <v>10</v>
      </c>
      <c r="Z61" s="6">
        <f t="shared" si="11"/>
        <v>9.9</v>
      </c>
      <c r="AA61" s="6">
        <f>IF('Indicator Data'!K63=5,10,IF('Indicator Data'!K63=4,8,IF('Indicator Data'!K63=3,5,IF('Indicator Data'!K63=2,2,IF('Indicator Data'!K63=1,1,0)))))</f>
        <v>5</v>
      </c>
      <c r="AB61" s="176">
        <f>IF('Indicator Data'!L63="No data","x",IF('Indicator Data'!L63&gt;1000,10,IF('Indicator Data'!L63&gt;=500,9,IF('Indicator Data'!L63&gt;=240,8,IF('Indicator Data'!L63&gt;=120,7,IF('Indicator Data'!L63&gt;=60,6,IF('Indicator Data'!L63&gt;=20,5,IF('Indicator Data'!L63&gt;=1,4,0))))))))</f>
        <v>6</v>
      </c>
      <c r="AC61" s="6">
        <f t="shared" si="12"/>
        <v>6</v>
      </c>
      <c r="AD61" s="7">
        <f t="shared" si="13"/>
        <v>7</v>
      </c>
    </row>
    <row r="62" spans="1:30">
      <c r="A62" s="8" t="s">
        <v>238</v>
      </c>
      <c r="B62" s="26" t="s">
        <v>226</v>
      </c>
      <c r="C62" s="26" t="s">
        <v>239</v>
      </c>
      <c r="D62" s="4">
        <f>ROUND(IF('Indicator Data'!G64=0,0,IF(LOG('Indicator Data'!G64)&gt;D$139,10,IF(LOG('Indicator Data'!G64)&lt;D$140,0,10-(D$139-LOG('Indicator Data'!G64))/(D$139-D$140)*10))),1)</f>
        <v>9.6999999999999993</v>
      </c>
      <c r="E62" s="4">
        <f>IF('Indicator Data'!D64="No data","x",ROUND(IF(('Indicator Data'!D64)&gt;E$139,10,IF(('Indicator Data'!D64)&lt;E$140,0,10-(E$139-('Indicator Data'!D64))/(E$139-E$140)*10)),1))</f>
        <v>3.2</v>
      </c>
      <c r="F62" s="53">
        <f>'Indicator Data'!E64/'Indicator Data'!$BC64</f>
        <v>0.23984872516119224</v>
      </c>
      <c r="G62" s="53">
        <f>'Indicator Data'!F64/'Indicator Data'!$BC64</f>
        <v>0.20272734287285984</v>
      </c>
      <c r="H62" s="53">
        <f t="shared" si="0"/>
        <v>0.17060619829881107</v>
      </c>
      <c r="I62" s="4">
        <f t="shared" si="1"/>
        <v>4.3</v>
      </c>
      <c r="J62" s="4">
        <f>ROUND(IF('Indicator Data'!I64=0,0,IF(LOG('Indicator Data'!I64)&gt;J$139,10,IF(LOG('Indicator Data'!I64)&lt;J$140,0,10-(J$139-LOG('Indicator Data'!I64))/(J$139-J$140)*10))),1)</f>
        <v>10</v>
      </c>
      <c r="K62" s="53">
        <f>'Indicator Data'!G64/'Indicator Data'!$BC64</f>
        <v>1.6752718478737993E-2</v>
      </c>
      <c r="L62" s="53">
        <f>'Indicator Data'!I64/'Indicator Data'!$BD64</f>
        <v>5.2633763230301264E-2</v>
      </c>
      <c r="M62" s="4">
        <f t="shared" si="2"/>
        <v>5.6</v>
      </c>
      <c r="N62" s="4">
        <f t="shared" si="3"/>
        <v>10</v>
      </c>
      <c r="O62" s="4">
        <f>ROUND(IF('Indicator Data'!J64=0,0,IF('Indicator Data'!J64&gt;O$139,10,IF('Indicator Data'!J64&lt;O$140,0,10-(O$139-'Indicator Data'!J64)/(O$139-O$140)*10))),1)</f>
        <v>10</v>
      </c>
      <c r="P62" s="143">
        <f t="shared" si="4"/>
        <v>10</v>
      </c>
      <c r="Q62" s="143">
        <f t="shared" si="5"/>
        <v>10</v>
      </c>
      <c r="R62" s="4">
        <f>IF('Indicator Data'!H64="No data","x",ROUND(IF('Indicator Data'!H64=0,0,IF('Indicator Data'!H64&gt;R$139,10,IF('Indicator Data'!H64&lt;R$140,0,10-(R$139-'Indicator Data'!H64)/(R$139-R$140)*10))),1))</f>
        <v>3.2</v>
      </c>
      <c r="S62" s="6">
        <f t="shared" si="6"/>
        <v>3.2</v>
      </c>
      <c r="T62" s="6">
        <f t="shared" si="7"/>
        <v>8.3000000000000007</v>
      </c>
      <c r="U62" s="6">
        <f t="shared" si="8"/>
        <v>4.3</v>
      </c>
      <c r="V62" s="6">
        <f t="shared" si="9"/>
        <v>6.6</v>
      </c>
      <c r="W62" s="12">
        <f t="shared" si="10"/>
        <v>6</v>
      </c>
      <c r="X62" s="4">
        <f>ROUND(IF('Indicator Data'!M64=0,0,IF('Indicator Data'!M64&gt;X$139,10,IF('Indicator Data'!M64&lt;X$140,0,10-(X$139-'Indicator Data'!M64)/(X$139-X$140)*10))),1)</f>
        <v>9.8000000000000007</v>
      </c>
      <c r="Y62" s="4">
        <f>ROUND(IF('Indicator Data'!N64=0,0,IF('Indicator Data'!N64&gt;Y$139,10,IF('Indicator Data'!N64&lt;Y$140,0,10-(Y$139-'Indicator Data'!N64)/(Y$139-Y$140)*10))),1)</f>
        <v>10</v>
      </c>
      <c r="Z62" s="6">
        <f t="shared" si="11"/>
        <v>9.9</v>
      </c>
      <c r="AA62" s="6">
        <f>IF('Indicator Data'!K64=5,10,IF('Indicator Data'!K64=4,8,IF('Indicator Data'!K64=3,5,IF('Indicator Data'!K64=2,2,IF('Indicator Data'!K64=1,1,0)))))</f>
        <v>8</v>
      </c>
      <c r="AB62" s="176">
        <f>IF('Indicator Data'!L64="No data","x",IF('Indicator Data'!L64&gt;1000,10,IF('Indicator Data'!L64&gt;=500,9,IF('Indicator Data'!L64&gt;=240,8,IF('Indicator Data'!L64&gt;=120,7,IF('Indicator Data'!L64&gt;=60,6,IF('Indicator Data'!L64&gt;=20,5,IF('Indicator Data'!L64&gt;=1,4,0))))))))</f>
        <v>9</v>
      </c>
      <c r="AC62" s="6">
        <f t="shared" si="12"/>
        <v>9</v>
      </c>
      <c r="AD62" s="7">
        <f t="shared" si="13"/>
        <v>9</v>
      </c>
    </row>
    <row r="63" spans="1:30">
      <c r="A63" s="8" t="s">
        <v>240</v>
      </c>
      <c r="B63" s="26" t="s">
        <v>226</v>
      </c>
      <c r="C63" s="26" t="s">
        <v>241</v>
      </c>
      <c r="D63" s="4">
        <f>ROUND(IF('Indicator Data'!G65=0,0,IF(LOG('Indicator Data'!G65)&gt;D$139,10,IF(LOG('Indicator Data'!G65)&lt;D$140,0,10-(D$139-LOG('Indicator Data'!G65))/(D$139-D$140)*10))),1)</f>
        <v>5.9</v>
      </c>
      <c r="E63" s="4">
        <f>IF('Indicator Data'!D65="No data","x",ROUND(IF(('Indicator Data'!D65)&gt;E$139,10,IF(('Indicator Data'!D65)&lt;E$140,0,10-(E$139-('Indicator Data'!D65))/(E$139-E$140)*10)),1))</f>
        <v>2.5</v>
      </c>
      <c r="F63" s="53">
        <f>'Indicator Data'!E65/'Indicator Data'!$BC65</f>
        <v>0.23118027707187119</v>
      </c>
      <c r="G63" s="53">
        <f>'Indicator Data'!F65/'Indicator Data'!$BC65</f>
        <v>8.5118036665877431E-2</v>
      </c>
      <c r="H63" s="53">
        <f t="shared" si="0"/>
        <v>0.13686964770240495</v>
      </c>
      <c r="I63" s="4">
        <f t="shared" si="1"/>
        <v>3.4</v>
      </c>
      <c r="J63" s="4">
        <f>ROUND(IF('Indicator Data'!I65=0,0,IF(LOG('Indicator Data'!I65)&gt;J$139,10,IF(LOG('Indicator Data'!I65)&lt;J$140,0,10-(J$139-LOG('Indicator Data'!I65))/(J$139-J$140)*10))),1)</f>
        <v>10</v>
      </c>
      <c r="K63" s="53">
        <f>'Indicator Data'!G65/'Indicator Data'!$BC65</f>
        <v>7.1146095765760634E-4</v>
      </c>
      <c r="L63" s="53">
        <f>'Indicator Data'!I65/'Indicator Data'!$BD65</f>
        <v>5.2633763230301264E-2</v>
      </c>
      <c r="M63" s="4">
        <f t="shared" si="2"/>
        <v>0.2</v>
      </c>
      <c r="N63" s="4">
        <f t="shared" si="3"/>
        <v>10</v>
      </c>
      <c r="O63" s="4">
        <f>ROUND(IF('Indicator Data'!J65=0,0,IF('Indicator Data'!J65&gt;O$139,10,IF('Indicator Data'!J65&lt;O$140,0,10-(O$139-'Indicator Data'!J65)/(O$139-O$140)*10))),1)</f>
        <v>10</v>
      </c>
      <c r="P63" s="143">
        <f t="shared" si="4"/>
        <v>10</v>
      </c>
      <c r="Q63" s="143">
        <f t="shared" si="5"/>
        <v>10</v>
      </c>
      <c r="R63" s="4">
        <f>IF('Indicator Data'!H65="No data","x",ROUND(IF('Indicator Data'!H65=0,0,IF('Indicator Data'!H65&gt;R$139,10,IF('Indicator Data'!H65&lt;R$140,0,10-(R$139-'Indicator Data'!H65)/(R$139-R$140)*10))),1))</f>
        <v>3.7</v>
      </c>
      <c r="S63" s="6">
        <f t="shared" si="6"/>
        <v>2.5</v>
      </c>
      <c r="T63" s="6">
        <f t="shared" si="7"/>
        <v>3.6</v>
      </c>
      <c r="U63" s="6">
        <f t="shared" si="8"/>
        <v>3.4</v>
      </c>
      <c r="V63" s="6">
        <f t="shared" si="9"/>
        <v>6.9</v>
      </c>
      <c r="W63" s="12">
        <f t="shared" si="10"/>
        <v>4.3</v>
      </c>
      <c r="X63" s="4">
        <f>ROUND(IF('Indicator Data'!M65=0,0,IF('Indicator Data'!M65&gt;X$139,10,IF('Indicator Data'!M65&lt;X$140,0,10-(X$139-'Indicator Data'!M65)/(X$139-X$140)*10))),1)</f>
        <v>9.8000000000000007</v>
      </c>
      <c r="Y63" s="4">
        <f>ROUND(IF('Indicator Data'!N65=0,0,IF('Indicator Data'!N65&gt;Y$139,10,IF('Indicator Data'!N65&lt;Y$140,0,10-(Y$139-'Indicator Data'!N65)/(Y$139-Y$140)*10))),1)</f>
        <v>0</v>
      </c>
      <c r="Z63" s="6">
        <f t="shared" si="11"/>
        <v>7.3</v>
      </c>
      <c r="AA63" s="6">
        <f>IF('Indicator Data'!K65=5,10,IF('Indicator Data'!K65=4,8,IF('Indicator Data'!K65=3,5,IF('Indicator Data'!K65=2,2,IF('Indicator Data'!K65=1,1,0)))))</f>
        <v>0</v>
      </c>
      <c r="AB63" s="176">
        <f>IF('Indicator Data'!L65="No data","x",IF('Indicator Data'!L65&gt;1000,10,IF('Indicator Data'!L65&gt;=500,9,IF('Indicator Data'!L65&gt;=240,8,IF('Indicator Data'!L65&gt;=120,7,IF('Indicator Data'!L65&gt;=60,6,IF('Indicator Data'!L65&gt;=20,5,IF('Indicator Data'!L65&gt;=1,4,0))))))))</f>
        <v>4</v>
      </c>
      <c r="AC63" s="6">
        <f t="shared" si="12"/>
        <v>4</v>
      </c>
      <c r="AD63" s="7">
        <f t="shared" si="13"/>
        <v>3.8</v>
      </c>
    </row>
    <row r="64" spans="1:30">
      <c r="A64" s="8" t="s">
        <v>243</v>
      </c>
      <c r="B64" s="26" t="s">
        <v>244</v>
      </c>
      <c r="C64" s="26" t="s">
        <v>245</v>
      </c>
      <c r="D64" s="4">
        <f>ROUND(IF('Indicator Data'!G66=0,0,IF(LOG('Indicator Data'!G66)&gt;D$139,10,IF(LOG('Indicator Data'!G66)&lt;D$140,0,10-(D$139-LOG('Indicator Data'!G66))/(D$139-D$140)*10))),1)</f>
        <v>5.5</v>
      </c>
      <c r="E64" s="4">
        <f>IF('Indicator Data'!D66="No data","x",ROUND(IF(('Indicator Data'!D66)&gt;E$139,10,IF(('Indicator Data'!D66)&lt;E$140,0,10-(E$139-('Indicator Data'!D66))/(E$139-E$140)*10)),1))</f>
        <v>2.5</v>
      </c>
      <c r="F64" s="53">
        <f>'Indicator Data'!E66/'Indicator Data'!$BC66</f>
        <v>0.31597726862240044</v>
      </c>
      <c r="G64" s="53">
        <f>'Indicator Data'!F66/'Indicator Data'!$BC66</f>
        <v>9.198566641626954E-2</v>
      </c>
      <c r="H64" s="53">
        <f t="shared" si="0"/>
        <v>0.18098505091526762</v>
      </c>
      <c r="I64" s="4">
        <f t="shared" si="1"/>
        <v>4.5</v>
      </c>
      <c r="J64" s="4">
        <f>ROUND(IF('Indicator Data'!I66=0,0,IF(LOG('Indicator Data'!I66)&gt;J$139,10,IF(LOG('Indicator Data'!I66)&lt;J$140,0,10-(J$139-LOG('Indicator Data'!I66))/(J$139-J$140)*10))),1)</f>
        <v>10</v>
      </c>
      <c r="K64" s="53">
        <f>'Indicator Data'!G66/'Indicator Data'!$BC66</f>
        <v>7.8742167697023969E-4</v>
      </c>
      <c r="L64" s="53">
        <f>'Indicator Data'!I66/'Indicator Data'!$BD66</f>
        <v>4.0307001758241486E-3</v>
      </c>
      <c r="M64" s="4">
        <f t="shared" si="2"/>
        <v>0.3</v>
      </c>
      <c r="N64" s="4">
        <f t="shared" si="3"/>
        <v>1.3</v>
      </c>
      <c r="O64" s="4">
        <f>ROUND(IF('Indicator Data'!J66=0,0,IF('Indicator Data'!J66&gt;O$139,10,IF('Indicator Data'!J66&lt;O$140,0,10-(O$139-'Indicator Data'!J66)/(O$139-O$140)*10))),1)</f>
        <v>0</v>
      </c>
      <c r="P64" s="143">
        <f t="shared" si="4"/>
        <v>7.8</v>
      </c>
      <c r="Q64" s="143">
        <f t="shared" si="5"/>
        <v>3.9</v>
      </c>
      <c r="R64" s="4">
        <f>IF('Indicator Data'!H66="No data","x",ROUND(IF('Indicator Data'!H66=0,0,IF('Indicator Data'!H66&gt;R$139,10,IF('Indicator Data'!H66&lt;R$140,0,10-(R$139-'Indicator Data'!H66)/(R$139-R$140)*10))),1))</f>
        <v>3</v>
      </c>
      <c r="S64" s="6">
        <f t="shared" si="6"/>
        <v>2.5</v>
      </c>
      <c r="T64" s="6">
        <f t="shared" si="7"/>
        <v>3.3</v>
      </c>
      <c r="U64" s="6">
        <f t="shared" si="8"/>
        <v>4.5</v>
      </c>
      <c r="V64" s="6">
        <f t="shared" si="9"/>
        <v>3.5</v>
      </c>
      <c r="W64" s="12">
        <f t="shared" si="10"/>
        <v>3.5</v>
      </c>
      <c r="X64" s="4">
        <f>ROUND(IF('Indicator Data'!M66=0,0,IF('Indicator Data'!M66&gt;X$139,10,IF('Indicator Data'!M66&lt;X$140,0,10-(X$139-'Indicator Data'!M66)/(X$139-X$140)*10))),1)</f>
        <v>10</v>
      </c>
      <c r="Y64" s="4">
        <f>ROUND(IF('Indicator Data'!N66=0,0,IF('Indicator Data'!N66&gt;Y$139,10,IF('Indicator Data'!N66&lt;Y$140,0,10-(Y$139-'Indicator Data'!N66)/(Y$139-Y$140)*10))),1)</f>
        <v>10</v>
      </c>
      <c r="Z64" s="6">
        <f t="shared" si="11"/>
        <v>10</v>
      </c>
      <c r="AA64" s="6">
        <f>IF('Indicator Data'!K66=5,10,IF('Indicator Data'!K66=4,8,IF('Indicator Data'!K66=3,5,IF('Indicator Data'!K66=2,2,IF('Indicator Data'!K66=1,1,0)))))</f>
        <v>5</v>
      </c>
      <c r="AB64" s="176">
        <f>IF('Indicator Data'!L66="No data","x",IF('Indicator Data'!L66&gt;1000,10,IF('Indicator Data'!L66&gt;=500,9,IF('Indicator Data'!L66&gt;=240,8,IF('Indicator Data'!L66&gt;=120,7,IF('Indicator Data'!L66&gt;=60,6,IF('Indicator Data'!L66&gt;=20,5,IF('Indicator Data'!L66&gt;=1,4,0))))))))</f>
        <v>6</v>
      </c>
      <c r="AC64" s="6">
        <f t="shared" si="12"/>
        <v>6</v>
      </c>
      <c r="AD64" s="7">
        <f t="shared" si="13"/>
        <v>7</v>
      </c>
    </row>
    <row r="65" spans="1:30">
      <c r="A65" s="8" t="s">
        <v>246</v>
      </c>
      <c r="B65" s="26" t="s">
        <v>244</v>
      </c>
      <c r="C65" s="26" t="s">
        <v>247</v>
      </c>
      <c r="D65" s="4">
        <f>ROUND(IF('Indicator Data'!G67=0,0,IF(LOG('Indicator Data'!G67)&gt;D$139,10,IF(LOG('Indicator Data'!G67)&lt;D$140,0,10-(D$139-LOG('Indicator Data'!G67))/(D$139-D$140)*10))),1)</f>
        <v>8.5</v>
      </c>
      <c r="E65" s="4">
        <f>IF('Indicator Data'!D67="No data","x",ROUND(IF(('Indicator Data'!D67)&gt;E$139,10,IF(('Indicator Data'!D67)&lt;E$140,0,10-(E$139-('Indicator Data'!D67))/(E$139-E$140)*10)),1))</f>
        <v>2.7</v>
      </c>
      <c r="F65" s="53">
        <f>'Indicator Data'!E67/'Indicator Data'!$BC67</f>
        <v>0.30380334063379472</v>
      </c>
      <c r="G65" s="53">
        <f>'Indicator Data'!F67/'Indicator Data'!$BC67</f>
        <v>0.20228209767778163</v>
      </c>
      <c r="H65" s="53">
        <f t="shared" si="0"/>
        <v>0.20247219473634276</v>
      </c>
      <c r="I65" s="4">
        <f t="shared" si="1"/>
        <v>5.0999999999999996</v>
      </c>
      <c r="J65" s="4">
        <f>ROUND(IF('Indicator Data'!I67=0,0,IF(LOG('Indicator Data'!I67)&gt;J$139,10,IF(LOG('Indicator Data'!I67)&lt;J$140,0,10-(J$139-LOG('Indicator Data'!I67))/(J$139-J$140)*10))),1)</f>
        <v>10</v>
      </c>
      <c r="K65" s="53">
        <f>'Indicator Data'!G67/'Indicator Data'!$BC67</f>
        <v>6.1066149504430062E-3</v>
      </c>
      <c r="L65" s="53">
        <f>'Indicator Data'!I67/'Indicator Data'!$BD67</f>
        <v>4.0307001758241486E-3</v>
      </c>
      <c r="M65" s="4">
        <f t="shared" si="2"/>
        <v>2</v>
      </c>
      <c r="N65" s="4">
        <f t="shared" si="3"/>
        <v>1.3</v>
      </c>
      <c r="O65" s="4">
        <f>ROUND(IF('Indicator Data'!J67=0,0,IF('Indicator Data'!J67&gt;O$139,10,IF('Indicator Data'!J67&lt;O$140,0,10-(O$139-'Indicator Data'!J67)/(O$139-O$140)*10))),1)</f>
        <v>0</v>
      </c>
      <c r="P65" s="143">
        <f t="shared" si="4"/>
        <v>7.8</v>
      </c>
      <c r="Q65" s="143">
        <f t="shared" si="5"/>
        <v>3.9</v>
      </c>
      <c r="R65" s="4">
        <f>IF('Indicator Data'!H67="No data","x",ROUND(IF('Indicator Data'!H67=0,0,IF('Indicator Data'!H67&gt;R$139,10,IF('Indicator Data'!H67&lt;R$140,0,10-(R$139-'Indicator Data'!H67)/(R$139-R$140)*10))),1))</f>
        <v>3</v>
      </c>
      <c r="S65" s="6">
        <f t="shared" si="6"/>
        <v>2.7</v>
      </c>
      <c r="T65" s="6">
        <f t="shared" si="7"/>
        <v>6.2</v>
      </c>
      <c r="U65" s="6">
        <f t="shared" si="8"/>
        <v>5.0999999999999996</v>
      </c>
      <c r="V65" s="6">
        <f t="shared" si="9"/>
        <v>3.5</v>
      </c>
      <c r="W65" s="12">
        <f t="shared" si="10"/>
        <v>4.5</v>
      </c>
      <c r="X65" s="4">
        <f>ROUND(IF('Indicator Data'!M67=0,0,IF('Indicator Data'!M67&gt;X$139,10,IF('Indicator Data'!M67&lt;X$140,0,10-(X$139-'Indicator Data'!M67)/(X$139-X$140)*10))),1)</f>
        <v>10</v>
      </c>
      <c r="Y65" s="4">
        <f>ROUND(IF('Indicator Data'!N67=0,0,IF('Indicator Data'!N67&gt;Y$139,10,IF('Indicator Data'!N67&lt;Y$140,0,10-(Y$139-'Indicator Data'!N67)/(Y$139-Y$140)*10))),1)</f>
        <v>10</v>
      </c>
      <c r="Z65" s="6">
        <f t="shared" si="11"/>
        <v>10</v>
      </c>
      <c r="AA65" s="6">
        <f>IF('Indicator Data'!K67=5,10,IF('Indicator Data'!K67=4,8,IF('Indicator Data'!K67=3,5,IF('Indicator Data'!K67=2,2,IF('Indicator Data'!K67=1,1,0)))))</f>
        <v>0</v>
      </c>
      <c r="AB65" s="176">
        <f>IF('Indicator Data'!L67="No data","x",IF('Indicator Data'!L67&gt;1000,10,IF('Indicator Data'!L67&gt;=500,9,IF('Indicator Data'!L67&gt;=240,8,IF('Indicator Data'!L67&gt;=120,7,IF('Indicator Data'!L67&gt;=60,6,IF('Indicator Data'!L67&gt;=20,5,IF('Indicator Data'!L67&gt;=1,4,0))))))))</f>
        <v>6</v>
      </c>
      <c r="AC65" s="6">
        <f t="shared" si="12"/>
        <v>6</v>
      </c>
      <c r="AD65" s="7">
        <f t="shared" si="13"/>
        <v>5.3</v>
      </c>
    </row>
    <row r="66" spans="1:30">
      <c r="A66" s="8" t="s">
        <v>248</v>
      </c>
      <c r="B66" s="26" t="s">
        <v>244</v>
      </c>
      <c r="C66" s="26" t="s">
        <v>249</v>
      </c>
      <c r="D66" s="4">
        <f>ROUND(IF('Indicator Data'!G68=0,0,IF(LOG('Indicator Data'!G68)&gt;D$139,10,IF(LOG('Indicator Data'!G68)&lt;D$140,0,10-(D$139-LOG('Indicator Data'!G68))/(D$139-D$140)*10))),1)</f>
        <v>6.8</v>
      </c>
      <c r="E66" s="4" t="str">
        <f>IF('Indicator Data'!D68="No data","x",ROUND(IF(('Indicator Data'!D68)&gt;E$139,10,IF(('Indicator Data'!D68)&lt;E$140,0,10-(E$139-('Indicator Data'!D68))/(E$139-E$140)*10)),1))</f>
        <v>x</v>
      </c>
      <c r="F66" s="53">
        <f>'Indicator Data'!E68/'Indicator Data'!$BC68</f>
        <v>0.40426050505411809</v>
      </c>
      <c r="G66" s="53">
        <f>'Indicator Data'!F68/'Indicator Data'!$BC68</f>
        <v>6.3388468281537602E-2</v>
      </c>
      <c r="H66" s="53">
        <f t="shared" si="0"/>
        <v>0.21797736959744346</v>
      </c>
      <c r="I66" s="4">
        <f t="shared" si="1"/>
        <v>5.4</v>
      </c>
      <c r="J66" s="4">
        <f>ROUND(IF('Indicator Data'!I68=0,0,IF(LOG('Indicator Data'!I68)&gt;J$139,10,IF(LOG('Indicator Data'!I68)&lt;J$140,0,10-(J$139-LOG('Indicator Data'!I68))/(J$139-J$140)*10))),1)</f>
        <v>10</v>
      </c>
      <c r="K66" s="53">
        <f>'Indicator Data'!G68/'Indicator Data'!$BC68</f>
        <v>1.2994886615413032E-3</v>
      </c>
      <c r="L66" s="53">
        <f>'Indicator Data'!I68/'Indicator Data'!$BD68</f>
        <v>4.0307001758241486E-3</v>
      </c>
      <c r="M66" s="4">
        <f t="shared" si="2"/>
        <v>0.4</v>
      </c>
      <c r="N66" s="4">
        <f t="shared" si="3"/>
        <v>1.3</v>
      </c>
      <c r="O66" s="4">
        <f>ROUND(IF('Indicator Data'!J68=0,0,IF('Indicator Data'!J68&gt;O$139,10,IF('Indicator Data'!J68&lt;O$140,0,10-(O$139-'Indicator Data'!J68)/(O$139-O$140)*10))),1)</f>
        <v>0</v>
      </c>
      <c r="P66" s="143">
        <f t="shared" si="4"/>
        <v>7.8</v>
      </c>
      <c r="Q66" s="143">
        <f t="shared" si="5"/>
        <v>3.9</v>
      </c>
      <c r="R66" s="4">
        <f>IF('Indicator Data'!H68="No data","x",ROUND(IF('Indicator Data'!H68=0,0,IF('Indicator Data'!H68&gt;R$139,10,IF('Indicator Data'!H68&lt;R$140,0,10-(R$139-'Indicator Data'!H68)/(R$139-R$140)*10))),1))</f>
        <v>4.3</v>
      </c>
      <c r="S66" s="6" t="str">
        <f t="shared" si="6"/>
        <v>x</v>
      </c>
      <c r="T66" s="6">
        <f t="shared" si="7"/>
        <v>4.3</v>
      </c>
      <c r="U66" s="6">
        <f t="shared" si="8"/>
        <v>5.4</v>
      </c>
      <c r="V66" s="6">
        <f t="shared" si="9"/>
        <v>4.0999999999999996</v>
      </c>
      <c r="W66" s="12">
        <f t="shared" si="10"/>
        <v>4.5999999999999996</v>
      </c>
      <c r="X66" s="4">
        <f>ROUND(IF('Indicator Data'!M68=0,0,IF('Indicator Data'!M68&gt;X$139,10,IF('Indicator Data'!M68&lt;X$140,0,10-(X$139-'Indicator Data'!M68)/(X$139-X$140)*10))),1)</f>
        <v>10</v>
      </c>
      <c r="Y66" s="4">
        <f>ROUND(IF('Indicator Data'!N68=0,0,IF('Indicator Data'!N68&gt;Y$139,10,IF('Indicator Data'!N68&lt;Y$140,0,10-(Y$139-'Indicator Data'!N68)/(Y$139-Y$140)*10))),1)</f>
        <v>10</v>
      </c>
      <c r="Z66" s="6">
        <f t="shared" si="11"/>
        <v>10</v>
      </c>
      <c r="AA66" s="6">
        <f>IF('Indicator Data'!K68=5,10,IF('Indicator Data'!K68=4,8,IF('Indicator Data'!K68=3,5,IF('Indicator Data'!K68=2,2,IF('Indicator Data'!K68=1,1,0)))))</f>
        <v>5</v>
      </c>
      <c r="AB66" s="176">
        <f>IF('Indicator Data'!L68="No data","x",IF('Indicator Data'!L68&gt;1000,10,IF('Indicator Data'!L68&gt;=500,9,IF('Indicator Data'!L68&gt;=240,8,IF('Indicator Data'!L68&gt;=120,7,IF('Indicator Data'!L68&gt;=60,6,IF('Indicator Data'!L68&gt;=20,5,IF('Indicator Data'!L68&gt;=1,4,0))))))))</f>
        <v>5</v>
      </c>
      <c r="AC66" s="6">
        <f t="shared" si="12"/>
        <v>5</v>
      </c>
      <c r="AD66" s="7">
        <f t="shared" si="13"/>
        <v>6.7</v>
      </c>
    </row>
    <row r="67" spans="1:30">
      <c r="A67" s="8" t="s">
        <v>250</v>
      </c>
      <c r="B67" s="26" t="s">
        <v>244</v>
      </c>
      <c r="C67" s="26" t="s">
        <v>251</v>
      </c>
      <c r="D67" s="4">
        <f>ROUND(IF('Indicator Data'!G69=0,0,IF(LOG('Indicator Data'!G69)&gt;D$139,10,IF(LOG('Indicator Data'!G69)&lt;D$140,0,10-(D$139-LOG('Indicator Data'!G69))/(D$139-D$140)*10))),1)</f>
        <v>10</v>
      </c>
      <c r="E67" s="4" t="str">
        <f>IF('Indicator Data'!D69="No data","x",ROUND(IF(('Indicator Data'!D69)&gt;E$139,10,IF(('Indicator Data'!D69)&lt;E$140,0,10-(E$139-('Indicator Data'!D69))/(E$139-E$140)*10)),1))</f>
        <v>x</v>
      </c>
      <c r="F67" s="53">
        <f>'Indicator Data'!E69/'Indicator Data'!$BC69</f>
        <v>0.35982256701258741</v>
      </c>
      <c r="G67" s="53">
        <f>'Indicator Data'!F69/'Indicator Data'!$BC69</f>
        <v>4.7425562832088229E-2</v>
      </c>
      <c r="H67" s="53">
        <f t="shared" si="0"/>
        <v>0.19176767421431576</v>
      </c>
      <c r="I67" s="4">
        <f t="shared" si="1"/>
        <v>4.8</v>
      </c>
      <c r="J67" s="4">
        <f>ROUND(IF('Indicator Data'!I69=0,0,IF(LOG('Indicator Data'!I69)&gt;J$139,10,IF(LOG('Indicator Data'!I69)&lt;J$140,0,10-(J$139-LOG('Indicator Data'!I69))/(J$139-J$140)*10))),1)</f>
        <v>10</v>
      </c>
      <c r="K67" s="53">
        <f>'Indicator Data'!G69/'Indicator Data'!$BC69</f>
        <v>1.4087178216813221E-2</v>
      </c>
      <c r="L67" s="53">
        <f>'Indicator Data'!I69/'Indicator Data'!$BD69</f>
        <v>4.0307001758241486E-3</v>
      </c>
      <c r="M67" s="4">
        <f t="shared" si="2"/>
        <v>4.7</v>
      </c>
      <c r="N67" s="4">
        <f t="shared" si="3"/>
        <v>1.3</v>
      </c>
      <c r="O67" s="4">
        <f>ROUND(IF('Indicator Data'!J69=0,0,IF('Indicator Data'!J69&gt;O$139,10,IF('Indicator Data'!J69&lt;O$140,0,10-(O$139-'Indicator Data'!J69)/(O$139-O$140)*10))),1)</f>
        <v>0</v>
      </c>
      <c r="P67" s="143">
        <f t="shared" si="4"/>
        <v>7.8</v>
      </c>
      <c r="Q67" s="143">
        <f t="shared" si="5"/>
        <v>3.9</v>
      </c>
      <c r="R67" s="4">
        <f>IF('Indicator Data'!H69="No data","x",ROUND(IF('Indicator Data'!H69=0,0,IF('Indicator Data'!H69&gt;R$139,10,IF('Indicator Data'!H69&lt;R$140,0,10-(R$139-'Indicator Data'!H69)/(R$139-R$140)*10))),1))</f>
        <v>2.6</v>
      </c>
      <c r="S67" s="6" t="str">
        <f t="shared" si="6"/>
        <v>x</v>
      </c>
      <c r="T67" s="6">
        <f t="shared" si="7"/>
        <v>8.4</v>
      </c>
      <c r="U67" s="6">
        <f t="shared" si="8"/>
        <v>4.8</v>
      </c>
      <c r="V67" s="6">
        <f t="shared" si="9"/>
        <v>3.3</v>
      </c>
      <c r="W67" s="12">
        <f t="shared" si="10"/>
        <v>6</v>
      </c>
      <c r="X67" s="4">
        <f>ROUND(IF('Indicator Data'!M69=0,0,IF('Indicator Data'!M69&gt;X$139,10,IF('Indicator Data'!M69&lt;X$140,0,10-(X$139-'Indicator Data'!M69)/(X$139-X$140)*10))),1)</f>
        <v>10</v>
      </c>
      <c r="Y67" s="4">
        <f>ROUND(IF('Indicator Data'!N69=0,0,IF('Indicator Data'!N69&gt;Y$139,10,IF('Indicator Data'!N69&lt;Y$140,0,10-(Y$139-'Indicator Data'!N69)/(Y$139-Y$140)*10))),1)</f>
        <v>10</v>
      </c>
      <c r="Z67" s="6">
        <f t="shared" si="11"/>
        <v>10</v>
      </c>
      <c r="AA67" s="6">
        <f>IF('Indicator Data'!K69=5,10,IF('Indicator Data'!K69=4,8,IF('Indicator Data'!K69=3,5,IF('Indicator Data'!K69=2,2,IF('Indicator Data'!K69=1,1,0)))))</f>
        <v>5</v>
      </c>
      <c r="AB67" s="176">
        <f>IF('Indicator Data'!L69="No data","x",IF('Indicator Data'!L69&gt;1000,10,IF('Indicator Data'!L69&gt;=500,9,IF('Indicator Data'!L69&gt;=240,8,IF('Indicator Data'!L69&gt;=120,7,IF('Indicator Data'!L69&gt;=60,6,IF('Indicator Data'!L69&gt;=20,5,IF('Indicator Data'!L69&gt;=1,4,0))))))))</f>
        <v>7</v>
      </c>
      <c r="AC67" s="6">
        <f t="shared" si="12"/>
        <v>7</v>
      </c>
      <c r="AD67" s="7">
        <f t="shared" si="13"/>
        <v>7.3</v>
      </c>
    </row>
    <row r="68" spans="1:30">
      <c r="A68" s="8" t="s">
        <v>252</v>
      </c>
      <c r="B68" s="26" t="s">
        <v>244</v>
      </c>
      <c r="C68" s="26" t="s">
        <v>253</v>
      </c>
      <c r="D68" s="4">
        <f>ROUND(IF('Indicator Data'!G70=0,0,IF(LOG('Indicator Data'!G70)&gt;D$139,10,IF(LOG('Indicator Data'!G70)&lt;D$140,0,10-(D$139-LOG('Indicator Data'!G70))/(D$139-D$140)*10))),1)</f>
        <v>9.1999999999999993</v>
      </c>
      <c r="E68" s="4">
        <f>IF('Indicator Data'!D70="No data","x",ROUND(IF(('Indicator Data'!D70)&gt;E$139,10,IF(('Indicator Data'!D70)&lt;E$140,0,10-(E$139-('Indicator Data'!D70))/(E$139-E$140)*10)),1))</f>
        <v>1.5</v>
      </c>
      <c r="F68" s="53">
        <f>'Indicator Data'!E70/'Indicator Data'!$BC70</f>
        <v>0.41217026969746329</v>
      </c>
      <c r="G68" s="53">
        <f>'Indicator Data'!F70/'Indicator Data'!$BC70</f>
        <v>7.1200937253887722E-2</v>
      </c>
      <c r="H68" s="53">
        <f t="shared" ref="H68:H119" si="14">F68*0.5+G68*0.25</f>
        <v>0.22388536916220358</v>
      </c>
      <c r="I68" s="4">
        <f t="shared" ref="I68:I119" si="15">ROUND(IF(H68=0,0,IF(H68&gt;I$139,10,IF(H68&lt;I$140,0,10-(I$139-H68)/(I$139-I$140)*10))),1)</f>
        <v>5.6</v>
      </c>
      <c r="J68" s="4">
        <f>ROUND(IF('Indicator Data'!I70=0,0,IF(LOG('Indicator Data'!I70)&gt;J$139,10,IF(LOG('Indicator Data'!I70)&lt;J$140,0,10-(J$139-LOG('Indicator Data'!I70))/(J$139-J$140)*10))),1)</f>
        <v>10</v>
      </c>
      <c r="K68" s="53">
        <f>'Indicator Data'!G70/'Indicator Data'!$BC70</f>
        <v>6.3644987963718744E-3</v>
      </c>
      <c r="L68" s="53">
        <f>'Indicator Data'!I70/'Indicator Data'!$BD70</f>
        <v>4.0307001758241486E-3</v>
      </c>
      <c r="M68" s="4">
        <f t="shared" ref="M68:M119" si="16">ROUND(IF(K68&gt;M$139,10,IF(K68&lt;M$140,0,10-(M$139-K68)/(M$139-M$140)*10)),1)</f>
        <v>2.1</v>
      </c>
      <c r="N68" s="4">
        <f t="shared" ref="N68:N119" si="17">ROUND(IF(L68&gt;N$139,10,IF(L68&lt;N$140,0,10-(N$139-L68)/(N$139-N$140)*10)),1)</f>
        <v>1.3</v>
      </c>
      <c r="O68" s="4">
        <f>ROUND(IF('Indicator Data'!J70=0,0,IF('Indicator Data'!J70&gt;O$139,10,IF('Indicator Data'!J70&lt;O$140,0,10-(O$139-'Indicator Data'!J70)/(O$139-O$140)*10))),1)</f>
        <v>0</v>
      </c>
      <c r="P68" s="143">
        <f t="shared" ref="P68:P119" si="18">ROUND((10-GEOMEAN(((10-N68)/10*9+1),((10-J68)/10*9+1)))/9*10,1)</f>
        <v>7.8</v>
      </c>
      <c r="Q68" s="143">
        <f t="shared" ref="Q68:Q119" si="19">ROUND(AVERAGE(P68,O68),1)</f>
        <v>3.9</v>
      </c>
      <c r="R68" s="4">
        <f>IF('Indicator Data'!H70="No data","x",ROUND(IF('Indicator Data'!H70=0,0,IF('Indicator Data'!H70&gt;R$139,10,IF('Indicator Data'!H70&lt;R$140,0,10-(R$139-'Indicator Data'!H70)/(R$139-R$140)*10))),1))</f>
        <v>3</v>
      </c>
      <c r="S68" s="6">
        <f t="shared" ref="S68:S119" si="20">E68</f>
        <v>1.5</v>
      </c>
      <c r="T68" s="6">
        <f t="shared" ref="T68:T119" si="21">ROUND((10-GEOMEAN(((10-D68)/10*9+1),((10-M68)/10*9+1)))/9*10,1)</f>
        <v>7</v>
      </c>
      <c r="U68" s="6">
        <f t="shared" ref="U68:U119" si="22">I68</f>
        <v>5.6</v>
      </c>
      <c r="V68" s="6">
        <f t="shared" ref="V68:V119" si="23">ROUND(AVERAGE(Q68,R68),1)</f>
        <v>3.5</v>
      </c>
      <c r="W68" s="12">
        <f t="shared" ref="W68:W119" si="24">IF(S68="x",ROUND((10-GEOMEAN(((10-T68)/10*9+1),((10-U68)/10*9+1),((10-V68)/10*9+1)))/9*10,1),ROUND((10-GEOMEAN(((10-S68)/10*9+1),((10-T68)/10*9+1),((10-U68)/10*9+1),((10-V68)/10*9+1)))/9*10,1))</f>
        <v>4.7</v>
      </c>
      <c r="X68" s="4">
        <f>ROUND(IF('Indicator Data'!M70=0,0,IF('Indicator Data'!M70&gt;X$139,10,IF('Indicator Data'!M70&lt;X$140,0,10-(X$139-'Indicator Data'!M70)/(X$139-X$140)*10))),1)</f>
        <v>10</v>
      </c>
      <c r="Y68" s="4">
        <f>ROUND(IF('Indicator Data'!N70=0,0,IF('Indicator Data'!N70&gt;Y$139,10,IF('Indicator Data'!N70&lt;Y$140,0,10-(Y$139-'Indicator Data'!N70)/(Y$139-Y$140)*10))),1)</f>
        <v>10</v>
      </c>
      <c r="Z68" s="6">
        <f t="shared" ref="Z68:Z119" si="25">ROUND((10-GEOMEAN(((10-X68)/10*9+1),((10-Y68)/10*9+1)))/9*10,1)</f>
        <v>10</v>
      </c>
      <c r="AA68" s="6">
        <f>IF('Indicator Data'!K70=5,10,IF('Indicator Data'!K70=4,8,IF('Indicator Data'!K70=3,5,IF('Indicator Data'!K70=2,2,IF('Indicator Data'!K70=1,1,0)))))</f>
        <v>5</v>
      </c>
      <c r="AB68" s="176">
        <f>IF('Indicator Data'!L70="No data","x",IF('Indicator Data'!L70&gt;1000,10,IF('Indicator Data'!L70&gt;=500,9,IF('Indicator Data'!L70&gt;=240,8,IF('Indicator Data'!L70&gt;=120,7,IF('Indicator Data'!L70&gt;=60,6,IF('Indicator Data'!L70&gt;=20,5,IF('Indicator Data'!L70&gt;=1,4,0))))))))</f>
        <v>6</v>
      </c>
      <c r="AC68" s="6">
        <f t="shared" ref="AC68:AC119" si="26">ROUND(IF(AB68="x",AA68,IF(AB68&gt;AA68,AB68,AA68)),1)</f>
        <v>6</v>
      </c>
      <c r="AD68" s="7">
        <f t="shared" ref="AD68:AD131" si="27">ROUND(IF(AC68&gt;=8,AC68,AVERAGE(Z68,AA68,AC68)),1)</f>
        <v>7</v>
      </c>
    </row>
    <row r="69" spans="1:30">
      <c r="A69" s="8" t="s">
        <v>254</v>
      </c>
      <c r="B69" s="26" t="s">
        <v>244</v>
      </c>
      <c r="C69" s="26" t="s">
        <v>255</v>
      </c>
      <c r="D69" s="4">
        <f>ROUND(IF('Indicator Data'!G71=0,0,IF(LOG('Indicator Data'!G71)&gt;D$139,10,IF(LOG('Indicator Data'!G71)&lt;D$140,0,10-(D$139-LOG('Indicator Data'!G71))/(D$139-D$140)*10))),1)</f>
        <v>10</v>
      </c>
      <c r="E69" s="4" t="str">
        <f>IF('Indicator Data'!D71="No data","x",ROUND(IF(('Indicator Data'!D71)&gt;E$139,10,IF(('Indicator Data'!D71)&lt;E$140,0,10-(E$139-('Indicator Data'!D71))/(E$139-E$140)*10)),1))</f>
        <v>x</v>
      </c>
      <c r="F69" s="53">
        <f>'Indicator Data'!E71/'Indicator Data'!$BC71</f>
        <v>1.9485907002268017E-3</v>
      </c>
      <c r="G69" s="53">
        <f>'Indicator Data'!F71/'Indicator Data'!$BC71</f>
        <v>0.57036269719145494</v>
      </c>
      <c r="H69" s="53">
        <f t="shared" si="14"/>
        <v>0.14356496964797713</v>
      </c>
      <c r="I69" s="4">
        <f t="shared" si="15"/>
        <v>3.6</v>
      </c>
      <c r="J69" s="4">
        <f>ROUND(IF('Indicator Data'!I71=0,0,IF(LOG('Indicator Data'!I71)&gt;J$139,10,IF(LOG('Indicator Data'!I71)&lt;J$140,0,10-(J$139-LOG('Indicator Data'!I71))/(J$139-J$140)*10))),1)</f>
        <v>10</v>
      </c>
      <c r="K69" s="53">
        <f>'Indicator Data'!G71/'Indicator Data'!$BC71</f>
        <v>8.4363660649488761E-2</v>
      </c>
      <c r="L69" s="53">
        <f>'Indicator Data'!I71/'Indicator Data'!$BD71</f>
        <v>4.0307001758241486E-3</v>
      </c>
      <c r="M69" s="4">
        <f t="shared" si="16"/>
        <v>10</v>
      </c>
      <c r="N69" s="4">
        <f t="shared" si="17"/>
        <v>1.3</v>
      </c>
      <c r="O69" s="4">
        <f>ROUND(IF('Indicator Data'!J71=0,0,IF('Indicator Data'!J71&gt;O$139,10,IF('Indicator Data'!J71&lt;O$140,0,10-(O$139-'Indicator Data'!J71)/(O$139-O$140)*10))),1)</f>
        <v>0</v>
      </c>
      <c r="P69" s="143">
        <f t="shared" si="18"/>
        <v>7.8</v>
      </c>
      <c r="Q69" s="143">
        <f t="shared" si="19"/>
        <v>3.9</v>
      </c>
      <c r="R69" s="4">
        <f>IF('Indicator Data'!H71="No data","x",ROUND(IF('Indicator Data'!H71=0,0,IF('Indicator Data'!H71&gt;R$139,10,IF('Indicator Data'!H71&lt;R$140,0,10-(R$139-'Indicator Data'!H71)/(R$139-R$140)*10))),1))</f>
        <v>4.8</v>
      </c>
      <c r="S69" s="6" t="str">
        <f t="shared" si="20"/>
        <v>x</v>
      </c>
      <c r="T69" s="6">
        <f t="shared" si="21"/>
        <v>10</v>
      </c>
      <c r="U69" s="6">
        <f t="shared" si="22"/>
        <v>3.6</v>
      </c>
      <c r="V69" s="6">
        <f t="shared" si="23"/>
        <v>4.4000000000000004</v>
      </c>
      <c r="W69" s="12">
        <f t="shared" si="24"/>
        <v>7.3</v>
      </c>
      <c r="X69" s="4">
        <f>ROUND(IF('Indicator Data'!M71=0,0,IF('Indicator Data'!M71&gt;X$139,10,IF('Indicator Data'!M71&lt;X$140,0,10-(X$139-'Indicator Data'!M71)/(X$139-X$140)*10))),1)</f>
        <v>10</v>
      </c>
      <c r="Y69" s="4">
        <f>ROUND(IF('Indicator Data'!N71=0,0,IF('Indicator Data'!N71&gt;Y$139,10,IF('Indicator Data'!N71&lt;Y$140,0,10-(Y$139-'Indicator Data'!N71)/(Y$139-Y$140)*10))),1)</f>
        <v>0</v>
      </c>
      <c r="Z69" s="6">
        <f t="shared" si="25"/>
        <v>7.6</v>
      </c>
      <c r="AA69" s="6">
        <f>IF('Indicator Data'!K71=5,10,IF('Indicator Data'!K71=4,8,IF('Indicator Data'!K71=3,5,IF('Indicator Data'!K71=2,2,IF('Indicator Data'!K71=1,1,0)))))</f>
        <v>0</v>
      </c>
      <c r="AB69" s="176">
        <f>IF('Indicator Data'!L71="No data","x",IF('Indicator Data'!L71&gt;1000,10,IF('Indicator Data'!L71&gt;=500,9,IF('Indicator Data'!L71&gt;=240,8,IF('Indicator Data'!L71&gt;=120,7,IF('Indicator Data'!L71&gt;=60,6,IF('Indicator Data'!L71&gt;=20,5,IF('Indicator Data'!L71&gt;=1,4,0))))))))</f>
        <v>6</v>
      </c>
      <c r="AC69" s="6">
        <f t="shared" si="26"/>
        <v>6</v>
      </c>
      <c r="AD69" s="7">
        <f t="shared" si="27"/>
        <v>4.5</v>
      </c>
    </row>
    <row r="70" spans="1:30">
      <c r="A70" s="8" t="s">
        <v>256</v>
      </c>
      <c r="B70" s="26" t="s">
        <v>244</v>
      </c>
      <c r="C70" s="26" t="s">
        <v>257</v>
      </c>
      <c r="D70" s="4">
        <f>ROUND(IF('Indicator Data'!G72=0,0,IF(LOG('Indicator Data'!G72)&gt;D$139,10,IF(LOG('Indicator Data'!G72)&lt;D$140,0,10-(D$139-LOG('Indicator Data'!G72))/(D$139-D$140)*10))),1)</f>
        <v>6.7</v>
      </c>
      <c r="E70" s="4">
        <f>IF('Indicator Data'!D72="No data","x",ROUND(IF(('Indicator Data'!D72)&gt;E$139,10,IF(('Indicator Data'!D72)&lt;E$140,0,10-(E$139-('Indicator Data'!D72))/(E$139-E$140)*10)),1))</f>
        <v>1.2</v>
      </c>
      <c r="F70" s="53">
        <f>'Indicator Data'!E72/'Indicator Data'!$BC72</f>
        <v>0.23147232343249649</v>
      </c>
      <c r="G70" s="53">
        <f>'Indicator Data'!F72/'Indicator Data'!$BC72</f>
        <v>8.0233435941015133E-2</v>
      </c>
      <c r="H70" s="53">
        <f t="shared" si="14"/>
        <v>0.13579452070150203</v>
      </c>
      <c r="I70" s="4">
        <f t="shared" si="15"/>
        <v>3.4</v>
      </c>
      <c r="J70" s="4">
        <f>ROUND(IF('Indicator Data'!I72=0,0,IF(LOG('Indicator Data'!I72)&gt;J$139,10,IF(LOG('Indicator Data'!I72)&lt;J$140,0,10-(J$139-LOG('Indicator Data'!I72))/(J$139-J$140)*10))),1)</f>
        <v>10</v>
      </c>
      <c r="K70" s="53">
        <f>'Indicator Data'!G72/'Indicator Data'!$BC72</f>
        <v>1.2958340143824725E-3</v>
      </c>
      <c r="L70" s="53">
        <f>'Indicator Data'!I72/'Indicator Data'!$BD72</f>
        <v>4.0307001758241486E-3</v>
      </c>
      <c r="M70" s="4">
        <f t="shared" si="16"/>
        <v>0.4</v>
      </c>
      <c r="N70" s="4">
        <f t="shared" si="17"/>
        <v>1.3</v>
      </c>
      <c r="O70" s="4">
        <f>ROUND(IF('Indicator Data'!J72=0,0,IF('Indicator Data'!J72&gt;O$139,10,IF('Indicator Data'!J72&lt;O$140,0,10-(O$139-'Indicator Data'!J72)/(O$139-O$140)*10))),1)</f>
        <v>0</v>
      </c>
      <c r="P70" s="143">
        <f t="shared" si="18"/>
        <v>7.8</v>
      </c>
      <c r="Q70" s="143">
        <f t="shared" si="19"/>
        <v>3.9</v>
      </c>
      <c r="R70" s="4">
        <f>IF('Indicator Data'!H72="No data","x",ROUND(IF('Indicator Data'!H72=0,0,IF('Indicator Data'!H72&gt;R$139,10,IF('Indicator Data'!H72&lt;R$140,0,10-(R$139-'Indicator Data'!H72)/(R$139-R$140)*10))),1))</f>
        <v>3.4</v>
      </c>
      <c r="S70" s="6">
        <f t="shared" si="20"/>
        <v>1.2</v>
      </c>
      <c r="T70" s="6">
        <f t="shared" si="21"/>
        <v>4.2</v>
      </c>
      <c r="U70" s="6">
        <f t="shared" si="22"/>
        <v>3.4</v>
      </c>
      <c r="V70" s="6">
        <f t="shared" si="23"/>
        <v>3.7</v>
      </c>
      <c r="W70" s="12">
        <f t="shared" si="24"/>
        <v>3.2</v>
      </c>
      <c r="X70" s="4">
        <f>ROUND(IF('Indicator Data'!M72=0,0,IF('Indicator Data'!M72&gt;X$139,10,IF('Indicator Data'!M72&lt;X$140,0,10-(X$139-'Indicator Data'!M72)/(X$139-X$140)*10))),1)</f>
        <v>10</v>
      </c>
      <c r="Y70" s="4">
        <f>ROUND(IF('Indicator Data'!N72=0,0,IF('Indicator Data'!N72&gt;Y$139,10,IF('Indicator Data'!N72&lt;Y$140,0,10-(Y$139-'Indicator Data'!N72)/(Y$139-Y$140)*10))),1)</f>
        <v>10</v>
      </c>
      <c r="Z70" s="6">
        <f t="shared" si="25"/>
        <v>10</v>
      </c>
      <c r="AA70" s="6">
        <f>IF('Indicator Data'!K72=5,10,IF('Indicator Data'!K72=4,8,IF('Indicator Data'!K72=3,5,IF('Indicator Data'!K72=2,2,IF('Indicator Data'!K72=1,1,0)))))</f>
        <v>8</v>
      </c>
      <c r="AB70" s="176">
        <f>IF('Indicator Data'!L72="No data","x",IF('Indicator Data'!L72&gt;1000,10,IF('Indicator Data'!L72&gt;=500,9,IF('Indicator Data'!L72&gt;=240,8,IF('Indicator Data'!L72&gt;=120,7,IF('Indicator Data'!L72&gt;=60,6,IF('Indicator Data'!L72&gt;=20,5,IF('Indicator Data'!L72&gt;=1,4,0))))))))</f>
        <v>8</v>
      </c>
      <c r="AC70" s="6">
        <f t="shared" si="26"/>
        <v>8</v>
      </c>
      <c r="AD70" s="7">
        <f t="shared" si="27"/>
        <v>8</v>
      </c>
    </row>
    <row r="71" spans="1:30">
      <c r="A71" s="8" t="s">
        <v>258</v>
      </c>
      <c r="B71" s="26" t="s">
        <v>244</v>
      </c>
      <c r="C71" s="26" t="s">
        <v>259</v>
      </c>
      <c r="D71" s="4">
        <f>ROUND(IF('Indicator Data'!G73=0,0,IF(LOG('Indicator Data'!G73)&gt;D$139,10,IF(LOG('Indicator Data'!G73)&lt;D$140,0,10-(D$139-LOG('Indicator Data'!G73))/(D$139-D$140)*10))),1)</f>
        <v>10</v>
      </c>
      <c r="E71" s="4">
        <f>IF('Indicator Data'!D73="No data","x",ROUND(IF(('Indicator Data'!D73)&gt;E$139,10,IF(('Indicator Data'!D73)&lt;E$140,0,10-(E$139-('Indicator Data'!D73))/(E$139-E$140)*10)),1))</f>
        <v>5.0999999999999996</v>
      </c>
      <c r="F71" s="53">
        <f>'Indicator Data'!E73/'Indicator Data'!$BC73</f>
        <v>0.29343155231207202</v>
      </c>
      <c r="G71" s="53">
        <f>'Indicator Data'!F73/'Indicator Data'!$BC73</f>
        <v>3.7144775050249206E-2</v>
      </c>
      <c r="H71" s="53">
        <f t="shared" si="14"/>
        <v>0.1560019699185983</v>
      </c>
      <c r="I71" s="4">
        <f t="shared" si="15"/>
        <v>3.9</v>
      </c>
      <c r="J71" s="4">
        <f>ROUND(IF('Indicator Data'!I73=0,0,IF(LOG('Indicator Data'!I73)&gt;J$139,10,IF(LOG('Indicator Data'!I73)&lt;J$140,0,10-(J$139-LOG('Indicator Data'!I73))/(J$139-J$140)*10))),1)</f>
        <v>10</v>
      </c>
      <c r="K71" s="53">
        <f>'Indicator Data'!G73/'Indicator Data'!$BC73</f>
        <v>1.5883338730763287E-2</v>
      </c>
      <c r="L71" s="53">
        <f>'Indicator Data'!I73/'Indicator Data'!$BD73</f>
        <v>4.0307001758241486E-3</v>
      </c>
      <c r="M71" s="4">
        <f t="shared" si="16"/>
        <v>5.3</v>
      </c>
      <c r="N71" s="4">
        <f t="shared" si="17"/>
        <v>1.3</v>
      </c>
      <c r="O71" s="4">
        <f>ROUND(IF('Indicator Data'!J73=0,0,IF('Indicator Data'!J73&gt;O$139,10,IF('Indicator Data'!J73&lt;O$140,0,10-(O$139-'Indicator Data'!J73)/(O$139-O$140)*10))),1)</f>
        <v>0</v>
      </c>
      <c r="P71" s="143">
        <f t="shared" si="18"/>
        <v>7.8</v>
      </c>
      <c r="Q71" s="143">
        <f t="shared" si="19"/>
        <v>3.9</v>
      </c>
      <c r="R71" s="4">
        <f>IF('Indicator Data'!H73="No data","x",ROUND(IF('Indicator Data'!H73=0,0,IF('Indicator Data'!H73&gt;R$139,10,IF('Indicator Data'!H73&lt;R$140,0,10-(R$139-'Indicator Data'!H73)/(R$139-R$140)*10))),1))</f>
        <v>2.5</v>
      </c>
      <c r="S71" s="6">
        <f t="shared" si="20"/>
        <v>5.0999999999999996</v>
      </c>
      <c r="T71" s="6">
        <f t="shared" si="21"/>
        <v>8.6</v>
      </c>
      <c r="U71" s="6">
        <f t="shared" si="22"/>
        <v>3.9</v>
      </c>
      <c r="V71" s="6">
        <f t="shared" si="23"/>
        <v>3.2</v>
      </c>
      <c r="W71" s="12">
        <f t="shared" si="24"/>
        <v>5.7</v>
      </c>
      <c r="X71" s="4">
        <f>ROUND(IF('Indicator Data'!M73=0,0,IF('Indicator Data'!M73&gt;X$139,10,IF('Indicator Data'!M73&lt;X$140,0,10-(X$139-'Indicator Data'!M73)/(X$139-X$140)*10))),1)</f>
        <v>10</v>
      </c>
      <c r="Y71" s="4">
        <f>ROUND(IF('Indicator Data'!N73=0,0,IF('Indicator Data'!N73&gt;Y$139,10,IF('Indicator Data'!N73&lt;Y$140,0,10-(Y$139-'Indicator Data'!N73)/(Y$139-Y$140)*10))),1)</f>
        <v>10</v>
      </c>
      <c r="Z71" s="6">
        <f t="shared" si="25"/>
        <v>10</v>
      </c>
      <c r="AA71" s="6">
        <f>IF('Indicator Data'!K73=5,10,IF('Indicator Data'!K73=4,8,IF('Indicator Data'!K73=3,5,IF('Indicator Data'!K73=2,2,IF('Indicator Data'!K73=1,1,0)))))</f>
        <v>10</v>
      </c>
      <c r="AB71" s="176">
        <f>IF('Indicator Data'!L73="No data","x",IF('Indicator Data'!L73&gt;1000,10,IF('Indicator Data'!L73&gt;=500,9,IF('Indicator Data'!L73&gt;=240,8,IF('Indicator Data'!L73&gt;=120,7,IF('Indicator Data'!L73&gt;=60,6,IF('Indicator Data'!L73&gt;=20,5,IF('Indicator Data'!L73&gt;=1,4,0))))))))</f>
        <v>10</v>
      </c>
      <c r="AC71" s="6">
        <f t="shared" si="26"/>
        <v>10</v>
      </c>
      <c r="AD71" s="7">
        <f t="shared" si="27"/>
        <v>10</v>
      </c>
    </row>
    <row r="72" spans="1:30">
      <c r="A72" s="8" t="s">
        <v>260</v>
      </c>
      <c r="B72" s="26" t="s">
        <v>244</v>
      </c>
      <c r="C72" s="26" t="s">
        <v>261</v>
      </c>
      <c r="D72" s="4">
        <f>ROUND(IF('Indicator Data'!G74=0,0,IF(LOG('Indicator Data'!G74)&gt;D$139,10,IF(LOG('Indicator Data'!G74)&lt;D$140,0,10-(D$139-LOG('Indicator Data'!G74))/(D$139-D$140)*10))),1)</f>
        <v>8.8000000000000007</v>
      </c>
      <c r="E72" s="4">
        <f>IF('Indicator Data'!D74="No data","x",ROUND(IF(('Indicator Data'!D74)&gt;E$139,10,IF(('Indicator Data'!D74)&lt;E$140,0,10-(E$139-('Indicator Data'!D74))/(E$139-E$140)*10)),1))</f>
        <v>1.7</v>
      </c>
      <c r="F72" s="53">
        <f>'Indicator Data'!E74/'Indicator Data'!$BC74</f>
        <v>0.30562889405929733</v>
      </c>
      <c r="G72" s="53">
        <f>'Indicator Data'!F74/'Indicator Data'!$BC74</f>
        <v>0.22477772903475315</v>
      </c>
      <c r="H72" s="53">
        <f t="shared" si="14"/>
        <v>0.20900887928833695</v>
      </c>
      <c r="I72" s="4">
        <f t="shared" si="15"/>
        <v>5.2</v>
      </c>
      <c r="J72" s="4">
        <f>ROUND(IF('Indicator Data'!I74=0,0,IF(LOG('Indicator Data'!I74)&gt;J$139,10,IF(LOG('Indicator Data'!I74)&lt;J$140,0,10-(J$139-LOG('Indicator Data'!I74))/(J$139-J$140)*10))),1)</f>
        <v>10</v>
      </c>
      <c r="K72" s="53">
        <f>'Indicator Data'!G74/'Indicator Data'!$BC74</f>
        <v>9.5401832864641552E-3</v>
      </c>
      <c r="L72" s="53">
        <f>'Indicator Data'!I74/'Indicator Data'!$BD74</f>
        <v>4.0307001758241486E-3</v>
      </c>
      <c r="M72" s="4">
        <f t="shared" si="16"/>
        <v>3.2</v>
      </c>
      <c r="N72" s="4">
        <f t="shared" si="17"/>
        <v>1.3</v>
      </c>
      <c r="O72" s="4">
        <f>ROUND(IF('Indicator Data'!J74=0,0,IF('Indicator Data'!J74&gt;O$139,10,IF('Indicator Data'!J74&lt;O$140,0,10-(O$139-'Indicator Data'!J74)/(O$139-O$140)*10))),1)</f>
        <v>0</v>
      </c>
      <c r="P72" s="143">
        <f t="shared" si="18"/>
        <v>7.8</v>
      </c>
      <c r="Q72" s="143">
        <f t="shared" si="19"/>
        <v>3.9</v>
      </c>
      <c r="R72" s="4">
        <f>IF('Indicator Data'!H74="No data","x",ROUND(IF('Indicator Data'!H74=0,0,IF('Indicator Data'!H74&gt;R$139,10,IF('Indicator Data'!H74&lt;R$140,0,10-(R$139-'Indicator Data'!H74)/(R$139-R$140)*10))),1))</f>
        <v>3.6</v>
      </c>
      <c r="S72" s="6">
        <f t="shared" si="20"/>
        <v>1.7</v>
      </c>
      <c r="T72" s="6">
        <f t="shared" si="21"/>
        <v>6.8</v>
      </c>
      <c r="U72" s="6">
        <f t="shared" si="22"/>
        <v>5.2</v>
      </c>
      <c r="V72" s="6">
        <f t="shared" si="23"/>
        <v>3.8</v>
      </c>
      <c r="W72" s="12">
        <f t="shared" si="24"/>
        <v>4.5999999999999996</v>
      </c>
      <c r="X72" s="4">
        <f>ROUND(IF('Indicator Data'!M74=0,0,IF('Indicator Data'!M74&gt;X$139,10,IF('Indicator Data'!M74&lt;X$140,0,10-(X$139-'Indicator Data'!M74)/(X$139-X$140)*10))),1)</f>
        <v>10</v>
      </c>
      <c r="Y72" s="4">
        <f>ROUND(IF('Indicator Data'!N74=0,0,IF('Indicator Data'!N74&gt;Y$139,10,IF('Indicator Data'!N74&lt;Y$140,0,10-(Y$139-'Indicator Data'!N74)/(Y$139-Y$140)*10))),1)</f>
        <v>10</v>
      </c>
      <c r="Z72" s="6">
        <f t="shared" si="25"/>
        <v>10</v>
      </c>
      <c r="AA72" s="6">
        <f>IF('Indicator Data'!K74=5,10,IF('Indicator Data'!K74=4,8,IF('Indicator Data'!K74=3,5,IF('Indicator Data'!K74=2,2,IF('Indicator Data'!K74=1,1,0)))))</f>
        <v>5</v>
      </c>
      <c r="AB72" s="176">
        <f>IF('Indicator Data'!L74="No data","x",IF('Indicator Data'!L74&gt;1000,10,IF('Indicator Data'!L74&gt;=500,9,IF('Indicator Data'!L74&gt;=240,8,IF('Indicator Data'!L74&gt;=120,7,IF('Indicator Data'!L74&gt;=60,6,IF('Indicator Data'!L74&gt;=20,5,IF('Indicator Data'!L74&gt;=1,4,0))))))))</f>
        <v>6</v>
      </c>
      <c r="AC72" s="6">
        <f t="shared" si="26"/>
        <v>6</v>
      </c>
      <c r="AD72" s="7">
        <f t="shared" si="27"/>
        <v>7</v>
      </c>
    </row>
    <row r="73" spans="1:30">
      <c r="A73" s="8" t="s">
        <v>262</v>
      </c>
      <c r="B73" s="26" t="s">
        <v>244</v>
      </c>
      <c r="C73" s="26" t="s">
        <v>263</v>
      </c>
      <c r="D73" s="4">
        <f>ROUND(IF('Indicator Data'!G75=0,0,IF(LOG('Indicator Data'!G75)&gt;D$139,10,IF(LOG('Indicator Data'!G75)&lt;D$140,0,10-(D$139-LOG('Indicator Data'!G75))/(D$139-D$140)*10))),1)</f>
        <v>10</v>
      </c>
      <c r="E73" s="4" t="str">
        <f>IF('Indicator Data'!D75="No data","x",ROUND(IF(('Indicator Data'!D75)&gt;E$139,10,IF(('Indicator Data'!D75)&lt;E$140,0,10-(E$139-('Indicator Data'!D75))/(E$139-E$140)*10)),1))</f>
        <v>x</v>
      </c>
      <c r="F73" s="53">
        <f>'Indicator Data'!E75/'Indicator Data'!$BC75</f>
        <v>0.19344732881859264</v>
      </c>
      <c r="G73" s="53">
        <f>'Indicator Data'!F75/'Indicator Data'!$BC75</f>
        <v>0.27140634535113461</v>
      </c>
      <c r="H73" s="53">
        <f t="shared" si="14"/>
        <v>0.16457525074707996</v>
      </c>
      <c r="I73" s="4">
        <f t="shared" si="15"/>
        <v>4.0999999999999996</v>
      </c>
      <c r="J73" s="4">
        <f>ROUND(IF('Indicator Data'!I75=0,0,IF(LOG('Indicator Data'!I75)&gt;J$139,10,IF(LOG('Indicator Data'!I75)&lt;J$140,0,10-(J$139-LOG('Indicator Data'!I75))/(J$139-J$140)*10))),1)</f>
        <v>10</v>
      </c>
      <c r="K73" s="53">
        <f>'Indicator Data'!G75/'Indicator Data'!$BC75</f>
        <v>6.3801722617787243E-2</v>
      </c>
      <c r="L73" s="53">
        <f>'Indicator Data'!I75/'Indicator Data'!$BD75</f>
        <v>4.0307001758241486E-3</v>
      </c>
      <c r="M73" s="4">
        <f t="shared" si="16"/>
        <v>10</v>
      </c>
      <c r="N73" s="4">
        <f t="shared" si="17"/>
        <v>1.3</v>
      </c>
      <c r="O73" s="4">
        <f>ROUND(IF('Indicator Data'!J75=0,0,IF('Indicator Data'!J75&gt;O$139,10,IF('Indicator Data'!J75&lt;O$140,0,10-(O$139-'Indicator Data'!J75)/(O$139-O$140)*10))),1)</f>
        <v>0</v>
      </c>
      <c r="P73" s="143">
        <f t="shared" si="18"/>
        <v>7.8</v>
      </c>
      <c r="Q73" s="143">
        <f t="shared" si="19"/>
        <v>3.9</v>
      </c>
      <c r="R73" s="4">
        <f>IF('Indicator Data'!H75="No data","x",ROUND(IF('Indicator Data'!H75=0,0,IF('Indicator Data'!H75&gt;R$139,10,IF('Indicator Data'!H75&lt;R$140,0,10-(R$139-'Indicator Data'!H75)/(R$139-R$140)*10))),1))</f>
        <v>2.5</v>
      </c>
      <c r="S73" s="6" t="str">
        <f t="shared" si="20"/>
        <v>x</v>
      </c>
      <c r="T73" s="6">
        <f t="shared" si="21"/>
        <v>10</v>
      </c>
      <c r="U73" s="6">
        <f t="shared" si="22"/>
        <v>4.0999999999999996</v>
      </c>
      <c r="V73" s="6">
        <f t="shared" si="23"/>
        <v>3.2</v>
      </c>
      <c r="W73" s="12">
        <f t="shared" si="24"/>
        <v>7.2</v>
      </c>
      <c r="X73" s="4">
        <f>ROUND(IF('Indicator Data'!M75=0,0,IF('Indicator Data'!M75&gt;X$139,10,IF('Indicator Data'!M75&lt;X$140,0,10-(X$139-'Indicator Data'!M75)/(X$139-X$140)*10))),1)</f>
        <v>10</v>
      </c>
      <c r="Y73" s="4">
        <f>ROUND(IF('Indicator Data'!N75=0,0,IF('Indicator Data'!N75&gt;Y$139,10,IF('Indicator Data'!N75&lt;Y$140,0,10-(Y$139-'Indicator Data'!N75)/(Y$139-Y$140)*10))),1)</f>
        <v>10</v>
      </c>
      <c r="Z73" s="6">
        <f t="shared" si="25"/>
        <v>10</v>
      </c>
      <c r="AA73" s="6">
        <f>IF('Indicator Data'!K75=5,10,IF('Indicator Data'!K75=4,8,IF('Indicator Data'!K75=3,5,IF('Indicator Data'!K75=2,2,IF('Indicator Data'!K75=1,1,0)))))</f>
        <v>5</v>
      </c>
      <c r="AB73" s="176">
        <f>IF('Indicator Data'!L75="No data","x",IF('Indicator Data'!L75&gt;1000,10,IF('Indicator Data'!L75&gt;=500,9,IF('Indicator Data'!L75&gt;=240,8,IF('Indicator Data'!L75&gt;=120,7,IF('Indicator Data'!L75&gt;=60,6,IF('Indicator Data'!L75&gt;=20,5,IF('Indicator Data'!L75&gt;=1,4,0))))))))</f>
        <v>7</v>
      </c>
      <c r="AC73" s="6">
        <f t="shared" si="26"/>
        <v>7</v>
      </c>
      <c r="AD73" s="7">
        <f t="shared" si="27"/>
        <v>7.3</v>
      </c>
    </row>
    <row r="74" spans="1:30">
      <c r="A74" s="8" t="s">
        <v>264</v>
      </c>
      <c r="B74" s="26" t="s">
        <v>244</v>
      </c>
      <c r="C74" s="26" t="s">
        <v>265</v>
      </c>
      <c r="D74" s="4">
        <f>ROUND(IF('Indicator Data'!G76=0,0,IF(LOG('Indicator Data'!G76)&gt;D$139,10,IF(LOG('Indicator Data'!G76)&lt;D$140,0,10-(D$139-LOG('Indicator Data'!G76))/(D$139-D$140)*10))),1)</f>
        <v>6.7</v>
      </c>
      <c r="E74" s="4" t="str">
        <f>IF('Indicator Data'!D76="No data","x",ROUND(IF(('Indicator Data'!D76)&gt;E$139,10,IF(('Indicator Data'!D76)&lt;E$140,0,10-(E$139-('Indicator Data'!D76))/(E$139-E$140)*10)),1))</f>
        <v>x</v>
      </c>
      <c r="F74" s="53">
        <f>'Indicator Data'!E76/'Indicator Data'!$BC76</f>
        <v>0.10644923889645987</v>
      </c>
      <c r="G74" s="53">
        <f>'Indicator Data'!F76/'Indicator Data'!$BC76</f>
        <v>0.13831375878082056</v>
      </c>
      <c r="H74" s="53">
        <f t="shared" si="14"/>
        <v>8.7803059143435072E-2</v>
      </c>
      <c r="I74" s="4">
        <f t="shared" si="15"/>
        <v>2.2000000000000002</v>
      </c>
      <c r="J74" s="4">
        <f>ROUND(IF('Indicator Data'!I76=0,0,IF(LOG('Indicator Data'!I76)&gt;J$139,10,IF(LOG('Indicator Data'!I76)&lt;J$140,0,10-(J$139-LOG('Indicator Data'!I76))/(J$139-J$140)*10))),1)</f>
        <v>10</v>
      </c>
      <c r="K74" s="53">
        <f>'Indicator Data'!G76/'Indicator Data'!$BC76</f>
        <v>2.3185534380954454E-3</v>
      </c>
      <c r="L74" s="53">
        <f>'Indicator Data'!I76/'Indicator Data'!$BD76</f>
        <v>4.0307001758241486E-3</v>
      </c>
      <c r="M74" s="4">
        <f t="shared" si="16"/>
        <v>0.8</v>
      </c>
      <c r="N74" s="4">
        <f t="shared" si="17"/>
        <v>1.3</v>
      </c>
      <c r="O74" s="4">
        <f>ROUND(IF('Indicator Data'!J76=0,0,IF('Indicator Data'!J76&gt;O$139,10,IF('Indicator Data'!J76&lt;O$140,0,10-(O$139-'Indicator Data'!J76)/(O$139-O$140)*10))),1)</f>
        <v>0</v>
      </c>
      <c r="P74" s="143">
        <f t="shared" si="18"/>
        <v>7.8</v>
      </c>
      <c r="Q74" s="143">
        <f t="shared" si="19"/>
        <v>3.9</v>
      </c>
      <c r="R74" s="4">
        <f>IF('Indicator Data'!H76="No data","x",ROUND(IF('Indicator Data'!H76=0,0,IF('Indicator Data'!H76&gt;R$139,10,IF('Indicator Data'!H76&lt;R$140,0,10-(R$139-'Indicator Data'!H76)/(R$139-R$140)*10))),1))</f>
        <v>2.8</v>
      </c>
      <c r="S74" s="6" t="str">
        <f t="shared" si="20"/>
        <v>x</v>
      </c>
      <c r="T74" s="6">
        <f t="shared" si="21"/>
        <v>4.4000000000000004</v>
      </c>
      <c r="U74" s="6">
        <f t="shared" si="22"/>
        <v>2.2000000000000002</v>
      </c>
      <c r="V74" s="6">
        <f t="shared" si="23"/>
        <v>3.4</v>
      </c>
      <c r="W74" s="12">
        <f t="shared" si="24"/>
        <v>3.4</v>
      </c>
      <c r="X74" s="4">
        <f>ROUND(IF('Indicator Data'!M76=0,0,IF('Indicator Data'!M76&gt;X$139,10,IF('Indicator Data'!M76&lt;X$140,0,10-(X$139-'Indicator Data'!M76)/(X$139-X$140)*10))),1)</f>
        <v>10</v>
      </c>
      <c r="Y74" s="4">
        <f>ROUND(IF('Indicator Data'!N76=0,0,IF('Indicator Data'!N76&gt;Y$139,10,IF('Indicator Data'!N76&lt;Y$140,0,10-(Y$139-'Indicator Data'!N76)/(Y$139-Y$140)*10))),1)</f>
        <v>10</v>
      </c>
      <c r="Z74" s="6">
        <f t="shared" si="25"/>
        <v>10</v>
      </c>
      <c r="AA74" s="6">
        <f>IF('Indicator Data'!K76=5,10,IF('Indicator Data'!K76=4,8,IF('Indicator Data'!K76=3,5,IF('Indicator Data'!K76=2,2,IF('Indicator Data'!K76=1,1,0)))))</f>
        <v>5</v>
      </c>
      <c r="AB74" s="176">
        <f>IF('Indicator Data'!L76="No data","x",IF('Indicator Data'!L76&gt;1000,10,IF('Indicator Data'!L76&gt;=500,9,IF('Indicator Data'!L76&gt;=240,8,IF('Indicator Data'!L76&gt;=120,7,IF('Indicator Data'!L76&gt;=60,6,IF('Indicator Data'!L76&gt;=20,5,IF('Indicator Data'!L76&gt;=1,4,0))))))))</f>
        <v>6</v>
      </c>
      <c r="AC74" s="6">
        <f t="shared" si="26"/>
        <v>6</v>
      </c>
      <c r="AD74" s="7">
        <f t="shared" si="27"/>
        <v>7</v>
      </c>
    </row>
    <row r="75" spans="1:30">
      <c r="A75" s="8" t="s">
        <v>266</v>
      </c>
      <c r="B75" s="26" t="s">
        <v>244</v>
      </c>
      <c r="C75" s="26" t="s">
        <v>267</v>
      </c>
      <c r="D75" s="4">
        <f>ROUND(IF('Indicator Data'!G77=0,0,IF(LOG('Indicator Data'!G77)&gt;D$139,10,IF(LOG('Indicator Data'!G77)&lt;D$140,0,10-(D$139-LOG('Indicator Data'!G77))/(D$139-D$140)*10))),1)</f>
        <v>6</v>
      </c>
      <c r="E75" s="4">
        <f>IF('Indicator Data'!D77="No data","x",ROUND(IF(('Indicator Data'!D77)&gt;E$139,10,IF(('Indicator Data'!D77)&lt;E$140,0,10-(E$139-('Indicator Data'!D77))/(E$139-E$140)*10)),1))</f>
        <v>2</v>
      </c>
      <c r="F75" s="53">
        <f>'Indicator Data'!E77/'Indicator Data'!$BC77</f>
        <v>0.32781629715955224</v>
      </c>
      <c r="G75" s="53">
        <f>'Indicator Data'!F77/'Indicator Data'!$BC77</f>
        <v>0.15637529122654964</v>
      </c>
      <c r="H75" s="53">
        <f t="shared" si="14"/>
        <v>0.20300197138641352</v>
      </c>
      <c r="I75" s="4">
        <f t="shared" si="15"/>
        <v>5.0999999999999996</v>
      </c>
      <c r="J75" s="4">
        <f>ROUND(IF('Indicator Data'!I77=0,0,IF(LOG('Indicator Data'!I77)&gt;J$139,10,IF(LOG('Indicator Data'!I77)&lt;J$140,0,10-(J$139-LOG('Indicator Data'!I77))/(J$139-J$140)*10))),1)</f>
        <v>10</v>
      </c>
      <c r="K75" s="53">
        <f>'Indicator Data'!G77/'Indicator Data'!$BC77</f>
        <v>1.0841226632517947E-3</v>
      </c>
      <c r="L75" s="53">
        <f>'Indicator Data'!I77/'Indicator Data'!$BD77</f>
        <v>4.0307001758241486E-3</v>
      </c>
      <c r="M75" s="4">
        <f t="shared" si="16"/>
        <v>0.4</v>
      </c>
      <c r="N75" s="4">
        <f t="shared" si="17"/>
        <v>1.3</v>
      </c>
      <c r="O75" s="4">
        <f>ROUND(IF('Indicator Data'!J77=0,0,IF('Indicator Data'!J77&gt;O$139,10,IF('Indicator Data'!J77&lt;O$140,0,10-(O$139-'Indicator Data'!J77)/(O$139-O$140)*10))),1)</f>
        <v>0</v>
      </c>
      <c r="P75" s="143">
        <f t="shared" si="18"/>
        <v>7.8</v>
      </c>
      <c r="Q75" s="143">
        <f t="shared" si="19"/>
        <v>3.9</v>
      </c>
      <c r="R75" s="4">
        <f>IF('Indicator Data'!H77="No data","x",ROUND(IF('Indicator Data'!H77=0,0,IF('Indicator Data'!H77&gt;R$139,10,IF('Indicator Data'!H77&lt;R$140,0,10-(R$139-'Indicator Data'!H77)/(R$139-R$140)*10))),1))</f>
        <v>3.4</v>
      </c>
      <c r="S75" s="6">
        <f t="shared" si="20"/>
        <v>2</v>
      </c>
      <c r="T75" s="6">
        <f t="shared" si="21"/>
        <v>3.7</v>
      </c>
      <c r="U75" s="6">
        <f t="shared" si="22"/>
        <v>5.0999999999999996</v>
      </c>
      <c r="V75" s="6">
        <f t="shared" si="23"/>
        <v>3.7</v>
      </c>
      <c r="W75" s="12">
        <f t="shared" si="24"/>
        <v>3.7</v>
      </c>
      <c r="X75" s="4">
        <f>ROUND(IF('Indicator Data'!M77=0,0,IF('Indicator Data'!M77&gt;X$139,10,IF('Indicator Data'!M77&lt;X$140,0,10-(X$139-'Indicator Data'!M77)/(X$139-X$140)*10))),1)</f>
        <v>10</v>
      </c>
      <c r="Y75" s="4">
        <f>ROUND(IF('Indicator Data'!N77=0,0,IF('Indicator Data'!N77&gt;Y$139,10,IF('Indicator Data'!N77&lt;Y$140,0,10-(Y$139-'Indicator Data'!N77)/(Y$139-Y$140)*10))),1)</f>
        <v>10</v>
      </c>
      <c r="Z75" s="6">
        <f t="shared" si="25"/>
        <v>10</v>
      </c>
      <c r="AA75" s="6">
        <f>IF('Indicator Data'!K77=5,10,IF('Indicator Data'!K77=4,8,IF('Indicator Data'!K77=3,5,IF('Indicator Data'!K77=2,2,IF('Indicator Data'!K77=1,1,0)))))</f>
        <v>5</v>
      </c>
      <c r="AB75" s="176">
        <f>IF('Indicator Data'!L77="No data","x",IF('Indicator Data'!L77&gt;1000,10,IF('Indicator Data'!L77&gt;=500,9,IF('Indicator Data'!L77&gt;=240,8,IF('Indicator Data'!L77&gt;=120,7,IF('Indicator Data'!L77&gt;=60,6,IF('Indicator Data'!L77&gt;=20,5,IF('Indicator Data'!L77&gt;=1,4,0))))))))</f>
        <v>7</v>
      </c>
      <c r="AC75" s="6">
        <f t="shared" si="26"/>
        <v>7</v>
      </c>
      <c r="AD75" s="7">
        <f t="shared" si="27"/>
        <v>7.3</v>
      </c>
    </row>
    <row r="76" spans="1:30">
      <c r="A76" s="8" t="s">
        <v>268</v>
      </c>
      <c r="B76" s="26" t="s">
        <v>244</v>
      </c>
      <c r="C76" s="26" t="s">
        <v>269</v>
      </c>
      <c r="D76" s="4">
        <f>ROUND(IF('Indicator Data'!G78=0,0,IF(LOG('Indicator Data'!G78)&gt;D$139,10,IF(LOG('Indicator Data'!G78)&lt;D$140,0,10-(D$139-LOG('Indicator Data'!G78))/(D$139-D$140)*10))),1)</f>
        <v>0</v>
      </c>
      <c r="E76" s="4" t="str">
        <f>IF('Indicator Data'!D78="No data","x",ROUND(IF(('Indicator Data'!D78)&gt;E$139,10,IF(('Indicator Data'!D78)&lt;E$140,0,10-(E$139-('Indicator Data'!D78))/(E$139-E$140)*10)),1))</f>
        <v>x</v>
      </c>
      <c r="F76" s="53">
        <f>'Indicator Data'!E78/'Indicator Data'!$BC78</f>
        <v>0.28280542879397708</v>
      </c>
      <c r="G76" s="53">
        <f>'Indicator Data'!F78/'Indicator Data'!$BC78</f>
        <v>0.2228135578482878</v>
      </c>
      <c r="H76" s="53">
        <f t="shared" si="14"/>
        <v>0.19710610385906049</v>
      </c>
      <c r="I76" s="4">
        <f t="shared" si="15"/>
        <v>4.9000000000000004</v>
      </c>
      <c r="J76" s="4">
        <f>ROUND(IF('Indicator Data'!I78=0,0,IF(LOG('Indicator Data'!I78)&gt;J$139,10,IF(LOG('Indicator Data'!I78)&lt;J$140,0,10-(J$139-LOG('Indicator Data'!I78))/(J$139-J$140)*10))),1)</f>
        <v>10</v>
      </c>
      <c r="K76" s="53">
        <f>'Indicator Data'!G78/'Indicator Data'!$BC78</f>
        <v>0</v>
      </c>
      <c r="L76" s="53">
        <f>'Indicator Data'!I78/'Indicator Data'!$BD78</f>
        <v>4.0307001758241486E-3</v>
      </c>
      <c r="M76" s="4">
        <f t="shared" si="16"/>
        <v>0</v>
      </c>
      <c r="N76" s="4">
        <f t="shared" si="17"/>
        <v>1.3</v>
      </c>
      <c r="O76" s="4">
        <f>ROUND(IF('Indicator Data'!J78=0,0,IF('Indicator Data'!J78&gt;O$139,10,IF('Indicator Data'!J78&lt;O$140,0,10-(O$139-'Indicator Data'!J78)/(O$139-O$140)*10))),1)</f>
        <v>0</v>
      </c>
      <c r="P76" s="143">
        <f t="shared" si="18"/>
        <v>7.8</v>
      </c>
      <c r="Q76" s="143">
        <f t="shared" si="19"/>
        <v>3.9</v>
      </c>
      <c r="R76" s="4">
        <f>IF('Indicator Data'!H78="No data","x",ROUND(IF('Indicator Data'!H78=0,0,IF('Indicator Data'!H78&gt;R$139,10,IF('Indicator Data'!H78&lt;R$140,0,10-(R$139-'Indicator Data'!H78)/(R$139-R$140)*10))),1))</f>
        <v>2.1</v>
      </c>
      <c r="S76" s="6" t="str">
        <f t="shared" si="20"/>
        <v>x</v>
      </c>
      <c r="T76" s="6">
        <f t="shared" si="21"/>
        <v>0</v>
      </c>
      <c r="U76" s="6">
        <f t="shared" si="22"/>
        <v>4.9000000000000004</v>
      </c>
      <c r="V76" s="6">
        <f t="shared" si="23"/>
        <v>3</v>
      </c>
      <c r="W76" s="12">
        <f t="shared" si="24"/>
        <v>2.9</v>
      </c>
      <c r="X76" s="4">
        <f>ROUND(IF('Indicator Data'!M78=0,0,IF('Indicator Data'!M78&gt;X$139,10,IF('Indicator Data'!M78&lt;X$140,0,10-(X$139-'Indicator Data'!M78)/(X$139-X$140)*10))),1)</f>
        <v>10</v>
      </c>
      <c r="Y76" s="4">
        <f>ROUND(IF('Indicator Data'!N78=0,0,IF('Indicator Data'!N78&gt;Y$139,10,IF('Indicator Data'!N78&lt;Y$140,0,10-(Y$139-'Indicator Data'!N78)/(Y$139-Y$140)*10))),1)</f>
        <v>0</v>
      </c>
      <c r="Z76" s="6">
        <f t="shared" si="25"/>
        <v>7.6</v>
      </c>
      <c r="AA76" s="6">
        <f>IF('Indicator Data'!K78=5,10,IF('Indicator Data'!K78=4,8,IF('Indicator Data'!K78=3,5,IF('Indicator Data'!K78=2,2,IF('Indicator Data'!K78=1,1,0)))))</f>
        <v>5</v>
      </c>
      <c r="AB76" s="176">
        <f>IF('Indicator Data'!L78="No data","x",IF('Indicator Data'!L78&gt;1000,10,IF('Indicator Data'!L78&gt;=500,9,IF('Indicator Data'!L78&gt;=240,8,IF('Indicator Data'!L78&gt;=120,7,IF('Indicator Data'!L78&gt;=60,6,IF('Indicator Data'!L78&gt;=20,5,IF('Indicator Data'!L78&gt;=1,4,0))))))))</f>
        <v>5</v>
      </c>
      <c r="AC76" s="6">
        <f t="shared" si="26"/>
        <v>5</v>
      </c>
      <c r="AD76" s="7">
        <f t="shared" si="27"/>
        <v>5.9</v>
      </c>
    </row>
    <row r="77" spans="1:30">
      <c r="A77" s="8" t="s">
        <v>270</v>
      </c>
      <c r="B77" s="26" t="s">
        <v>244</v>
      </c>
      <c r="C77" s="26" t="s">
        <v>271</v>
      </c>
      <c r="D77" s="4">
        <f>ROUND(IF('Indicator Data'!G79=0,0,IF(LOG('Indicator Data'!G79)&gt;D$139,10,IF(LOG('Indicator Data'!G79)&lt;D$140,0,10-(D$139-LOG('Indicator Data'!G79))/(D$139-D$140)*10))),1)</f>
        <v>1.7</v>
      </c>
      <c r="E77" s="4">
        <f>IF('Indicator Data'!D79="No data","x",ROUND(IF(('Indicator Data'!D79)&gt;E$139,10,IF(('Indicator Data'!D79)&lt;E$140,0,10-(E$139-('Indicator Data'!D79))/(E$139-E$140)*10)),1))</f>
        <v>2.5</v>
      </c>
      <c r="F77" s="53">
        <f>'Indicator Data'!E79/'Indicator Data'!$BC79</f>
        <v>0.31959467556953802</v>
      </c>
      <c r="G77" s="53">
        <f>'Indicator Data'!F79/'Indicator Data'!$BC79</f>
        <v>5.5568907427693291E-2</v>
      </c>
      <c r="H77" s="53">
        <f t="shared" si="14"/>
        <v>0.17368956464169233</v>
      </c>
      <c r="I77" s="4">
        <f t="shared" si="15"/>
        <v>4.3</v>
      </c>
      <c r="J77" s="4">
        <f>ROUND(IF('Indicator Data'!I79=0,0,IF(LOG('Indicator Data'!I79)&gt;J$139,10,IF(LOG('Indicator Data'!I79)&lt;J$140,0,10-(J$139-LOG('Indicator Data'!I79))/(J$139-J$140)*10))),1)</f>
        <v>10</v>
      </c>
      <c r="K77" s="53">
        <f>'Indicator Data'!G79/'Indicator Data'!$BC79</f>
        <v>5.2367462801680857E-5</v>
      </c>
      <c r="L77" s="53">
        <f>'Indicator Data'!I79/'Indicator Data'!$BD79</f>
        <v>4.0307001758241486E-3</v>
      </c>
      <c r="M77" s="4">
        <f t="shared" si="16"/>
        <v>0</v>
      </c>
      <c r="N77" s="4">
        <f t="shared" si="17"/>
        <v>1.3</v>
      </c>
      <c r="O77" s="4">
        <f>ROUND(IF('Indicator Data'!J79=0,0,IF('Indicator Data'!J79&gt;O$139,10,IF('Indicator Data'!J79&lt;O$140,0,10-(O$139-'Indicator Data'!J79)/(O$139-O$140)*10))),1)</f>
        <v>0</v>
      </c>
      <c r="P77" s="143">
        <f t="shared" si="18"/>
        <v>7.8</v>
      </c>
      <c r="Q77" s="143">
        <f t="shared" si="19"/>
        <v>3.9</v>
      </c>
      <c r="R77" s="4">
        <f>IF('Indicator Data'!H79="No data","x",ROUND(IF('Indicator Data'!H79=0,0,IF('Indicator Data'!H79&gt;R$139,10,IF('Indicator Data'!H79&lt;R$140,0,10-(R$139-'Indicator Data'!H79)/(R$139-R$140)*10))),1))</f>
        <v>2.9</v>
      </c>
      <c r="S77" s="6">
        <f t="shared" si="20"/>
        <v>2.5</v>
      </c>
      <c r="T77" s="6">
        <f t="shared" si="21"/>
        <v>0.9</v>
      </c>
      <c r="U77" s="6">
        <f t="shared" si="22"/>
        <v>4.3</v>
      </c>
      <c r="V77" s="6">
        <f t="shared" si="23"/>
        <v>3.4</v>
      </c>
      <c r="W77" s="12">
        <f t="shared" si="24"/>
        <v>2.9</v>
      </c>
      <c r="X77" s="4">
        <f>ROUND(IF('Indicator Data'!M79=0,0,IF('Indicator Data'!M79&gt;X$139,10,IF('Indicator Data'!M79&lt;X$140,0,10-(X$139-'Indicator Data'!M79)/(X$139-X$140)*10))),1)</f>
        <v>10</v>
      </c>
      <c r="Y77" s="4">
        <f>ROUND(IF('Indicator Data'!N79=0,0,IF('Indicator Data'!N79&gt;Y$139,10,IF('Indicator Data'!N79&lt;Y$140,0,10-(Y$139-'Indicator Data'!N79)/(Y$139-Y$140)*10))),1)</f>
        <v>10</v>
      </c>
      <c r="Z77" s="6">
        <f t="shared" si="25"/>
        <v>10</v>
      </c>
      <c r="AA77" s="6">
        <f>IF('Indicator Data'!K79=5,10,IF('Indicator Data'!K79=4,8,IF('Indicator Data'!K79=3,5,IF('Indicator Data'!K79=2,2,IF('Indicator Data'!K79=1,1,0)))))</f>
        <v>5</v>
      </c>
      <c r="AB77" s="176">
        <f>IF('Indicator Data'!L79="No data","x",IF('Indicator Data'!L79&gt;1000,10,IF('Indicator Data'!L79&gt;=500,9,IF('Indicator Data'!L79&gt;=240,8,IF('Indicator Data'!L79&gt;=120,7,IF('Indicator Data'!L79&gt;=60,6,IF('Indicator Data'!L79&gt;=20,5,IF('Indicator Data'!L79&gt;=1,4,0))))))))</f>
        <v>7</v>
      </c>
      <c r="AC77" s="6">
        <f t="shared" si="26"/>
        <v>7</v>
      </c>
      <c r="AD77" s="7">
        <f t="shared" si="27"/>
        <v>7.3</v>
      </c>
    </row>
    <row r="78" spans="1:30">
      <c r="A78" s="8" t="s">
        <v>272</v>
      </c>
      <c r="B78" s="26" t="s">
        <v>244</v>
      </c>
      <c r="C78" s="26" t="s">
        <v>273</v>
      </c>
      <c r="D78" s="4">
        <f>ROUND(IF('Indicator Data'!G80=0,0,IF(LOG('Indicator Data'!G80)&gt;D$139,10,IF(LOG('Indicator Data'!G80)&lt;D$140,0,10-(D$139-LOG('Indicator Data'!G80))/(D$139-D$140)*10))),1)</f>
        <v>4.0999999999999996</v>
      </c>
      <c r="E78" s="4">
        <f>IF('Indicator Data'!D80="No data","x",ROUND(IF(('Indicator Data'!D80)&gt;E$139,10,IF(('Indicator Data'!D80)&lt;E$140,0,10-(E$139-('Indicator Data'!D80))/(E$139-E$140)*10)),1))</f>
        <v>1.5</v>
      </c>
      <c r="F78" s="53">
        <f>'Indicator Data'!E80/'Indicator Data'!$BC80</f>
        <v>0.1113118953853877</v>
      </c>
      <c r="G78" s="53">
        <f>'Indicator Data'!F80/'Indicator Data'!$BC80</f>
        <v>8.2630077586542158E-2</v>
      </c>
      <c r="H78" s="53">
        <f t="shared" si="14"/>
        <v>7.6313467089329387E-2</v>
      </c>
      <c r="I78" s="4">
        <f t="shared" si="15"/>
        <v>1.9</v>
      </c>
      <c r="J78" s="4">
        <f>ROUND(IF('Indicator Data'!I80=0,0,IF(LOG('Indicator Data'!I80)&gt;J$139,10,IF(LOG('Indicator Data'!I80)&lt;J$140,0,10-(J$139-LOG('Indicator Data'!I80))/(J$139-J$140)*10))),1)</f>
        <v>10</v>
      </c>
      <c r="K78" s="53">
        <f>'Indicator Data'!G80/'Indicator Data'!$BC80</f>
        <v>4.7320982500608357E-4</v>
      </c>
      <c r="L78" s="53">
        <f>'Indicator Data'!I80/'Indicator Data'!$BD80</f>
        <v>4.0307001758241486E-3</v>
      </c>
      <c r="M78" s="4">
        <f t="shared" si="16"/>
        <v>0.2</v>
      </c>
      <c r="N78" s="4">
        <f t="shared" si="17"/>
        <v>1.3</v>
      </c>
      <c r="O78" s="4">
        <f>ROUND(IF('Indicator Data'!J80=0,0,IF('Indicator Data'!J80&gt;O$139,10,IF('Indicator Data'!J80&lt;O$140,0,10-(O$139-'Indicator Data'!J80)/(O$139-O$140)*10))),1)</f>
        <v>0</v>
      </c>
      <c r="P78" s="143">
        <f t="shared" si="18"/>
        <v>7.8</v>
      </c>
      <c r="Q78" s="143">
        <f t="shared" si="19"/>
        <v>3.9</v>
      </c>
      <c r="R78" s="4" t="str">
        <f>IF('Indicator Data'!H80="No data","x",ROUND(IF('Indicator Data'!H80=0,0,IF('Indicator Data'!H80&gt;R$139,10,IF('Indicator Data'!H80&lt;R$140,0,10-(R$139-'Indicator Data'!H80)/(R$139-R$140)*10))),1))</f>
        <v>x</v>
      </c>
      <c r="S78" s="6">
        <f t="shared" si="20"/>
        <v>1.5</v>
      </c>
      <c r="T78" s="6">
        <f t="shared" si="21"/>
        <v>2.4</v>
      </c>
      <c r="U78" s="6">
        <f t="shared" si="22"/>
        <v>1.9</v>
      </c>
      <c r="V78" s="6">
        <f t="shared" si="23"/>
        <v>3.9</v>
      </c>
      <c r="W78" s="12">
        <f t="shared" si="24"/>
        <v>2.5</v>
      </c>
      <c r="X78" s="4">
        <f>ROUND(IF('Indicator Data'!M80=0,0,IF('Indicator Data'!M80&gt;X$139,10,IF('Indicator Data'!M80&lt;X$140,0,10-(X$139-'Indicator Data'!M80)/(X$139-X$140)*10))),1)</f>
        <v>10</v>
      </c>
      <c r="Y78" s="4">
        <f>ROUND(IF('Indicator Data'!N80=0,0,IF('Indicator Data'!N80&gt;Y$139,10,IF('Indicator Data'!N80&lt;Y$140,0,10-(Y$139-'Indicator Data'!N80)/(Y$139-Y$140)*10))),1)</f>
        <v>10</v>
      </c>
      <c r="Z78" s="6">
        <f t="shared" si="25"/>
        <v>10</v>
      </c>
      <c r="AA78" s="6">
        <f>IF('Indicator Data'!K80=5,10,IF('Indicator Data'!K80=4,8,IF('Indicator Data'!K80=3,5,IF('Indicator Data'!K80=2,2,IF('Indicator Data'!K80=1,1,0)))))</f>
        <v>5</v>
      </c>
      <c r="AB78" s="176">
        <f>IF('Indicator Data'!L80="No data","x",IF('Indicator Data'!L80&gt;1000,10,IF('Indicator Data'!L80&gt;=500,9,IF('Indicator Data'!L80&gt;=240,8,IF('Indicator Data'!L80&gt;=120,7,IF('Indicator Data'!L80&gt;=60,6,IF('Indicator Data'!L80&gt;=20,5,IF('Indicator Data'!L80&gt;=1,4,0))))))))</f>
        <v>7</v>
      </c>
      <c r="AC78" s="6">
        <f t="shared" si="26"/>
        <v>7</v>
      </c>
      <c r="AD78" s="7">
        <f t="shared" si="27"/>
        <v>7.3</v>
      </c>
    </row>
    <row r="79" spans="1:30">
      <c r="A79" s="8" t="s">
        <v>274</v>
      </c>
      <c r="B79" s="26" t="s">
        <v>244</v>
      </c>
      <c r="C79" s="26" t="s">
        <v>275</v>
      </c>
      <c r="D79" s="4">
        <f>ROUND(IF('Indicator Data'!G81=0,0,IF(LOG('Indicator Data'!G81)&gt;D$139,10,IF(LOG('Indicator Data'!G81)&lt;D$140,0,10-(D$139-LOG('Indicator Data'!G81))/(D$139-D$140)*10))),1)</f>
        <v>4.8</v>
      </c>
      <c r="E79" s="4">
        <f>IF('Indicator Data'!D81="No data","x",ROUND(IF(('Indicator Data'!D81)&gt;E$139,10,IF(('Indicator Data'!D81)&lt;E$140,0,10-(E$139-('Indicator Data'!D81))/(E$139-E$140)*10)),1))</f>
        <v>1.4</v>
      </c>
      <c r="F79" s="53">
        <f>'Indicator Data'!E81/'Indicator Data'!$BC81</f>
        <v>0.3058680470243611</v>
      </c>
      <c r="G79" s="53">
        <f>'Indicator Data'!F81/'Indicator Data'!$BC81</f>
        <v>6.6505313161377269E-2</v>
      </c>
      <c r="H79" s="53">
        <f t="shared" si="14"/>
        <v>0.16956035180252488</v>
      </c>
      <c r="I79" s="4">
        <f t="shared" si="15"/>
        <v>4.2</v>
      </c>
      <c r="J79" s="4">
        <f>ROUND(IF('Indicator Data'!I81=0,0,IF(LOG('Indicator Data'!I81)&gt;J$139,10,IF(LOG('Indicator Data'!I81)&lt;J$140,0,10-(J$139-LOG('Indicator Data'!I81))/(J$139-J$140)*10))),1)</f>
        <v>10</v>
      </c>
      <c r="K79" s="53">
        <f>'Indicator Data'!G81/'Indicator Data'!$BC81</f>
        <v>6.6050726499107917E-4</v>
      </c>
      <c r="L79" s="53">
        <f>'Indicator Data'!I81/'Indicator Data'!$BD81</f>
        <v>4.0307001758241486E-3</v>
      </c>
      <c r="M79" s="4">
        <f t="shared" si="16"/>
        <v>0.2</v>
      </c>
      <c r="N79" s="4">
        <f t="shared" si="17"/>
        <v>1.3</v>
      </c>
      <c r="O79" s="4">
        <f>ROUND(IF('Indicator Data'!J81=0,0,IF('Indicator Data'!J81&gt;O$139,10,IF('Indicator Data'!J81&lt;O$140,0,10-(O$139-'Indicator Data'!J81)/(O$139-O$140)*10))),1)</f>
        <v>0</v>
      </c>
      <c r="P79" s="143">
        <f t="shared" si="18"/>
        <v>7.8</v>
      </c>
      <c r="Q79" s="143">
        <f t="shared" si="19"/>
        <v>3.9</v>
      </c>
      <c r="R79" s="4">
        <f>IF('Indicator Data'!H81="No data","x",ROUND(IF('Indicator Data'!H81=0,0,IF('Indicator Data'!H81&gt;R$139,10,IF('Indicator Data'!H81&lt;R$140,0,10-(R$139-'Indicator Data'!H81)/(R$139-R$140)*10))),1))</f>
        <v>4</v>
      </c>
      <c r="S79" s="6">
        <f t="shared" si="20"/>
        <v>1.4</v>
      </c>
      <c r="T79" s="6">
        <f t="shared" si="21"/>
        <v>2.8</v>
      </c>
      <c r="U79" s="6">
        <f t="shared" si="22"/>
        <v>4.2</v>
      </c>
      <c r="V79" s="6">
        <f t="shared" si="23"/>
        <v>4</v>
      </c>
      <c r="W79" s="12">
        <f t="shared" si="24"/>
        <v>3.2</v>
      </c>
      <c r="X79" s="4">
        <f>ROUND(IF('Indicator Data'!M81=0,0,IF('Indicator Data'!M81&gt;X$139,10,IF('Indicator Data'!M81&lt;X$140,0,10-(X$139-'Indicator Data'!M81)/(X$139-X$140)*10))),1)</f>
        <v>10</v>
      </c>
      <c r="Y79" s="4">
        <f>ROUND(IF('Indicator Data'!N81=0,0,IF('Indicator Data'!N81&gt;Y$139,10,IF('Indicator Data'!N81&lt;Y$140,0,10-(Y$139-'Indicator Data'!N81)/(Y$139-Y$140)*10))),1)</f>
        <v>0</v>
      </c>
      <c r="Z79" s="6">
        <f t="shared" si="25"/>
        <v>7.6</v>
      </c>
      <c r="AA79" s="6">
        <f>IF('Indicator Data'!K81=5,10,IF('Indicator Data'!K81=4,8,IF('Indicator Data'!K81=3,5,IF('Indicator Data'!K81=2,2,IF('Indicator Data'!K81=1,1,0)))))</f>
        <v>5</v>
      </c>
      <c r="AB79" s="176">
        <f>IF('Indicator Data'!L81="No data","x",IF('Indicator Data'!L81&gt;1000,10,IF('Indicator Data'!L81&gt;=500,9,IF('Indicator Data'!L81&gt;=240,8,IF('Indicator Data'!L81&gt;=120,7,IF('Indicator Data'!L81&gt;=60,6,IF('Indicator Data'!L81&gt;=20,5,IF('Indicator Data'!L81&gt;=1,4,0))))))))</f>
        <v>4</v>
      </c>
      <c r="AC79" s="6">
        <f t="shared" si="26"/>
        <v>5</v>
      </c>
      <c r="AD79" s="7">
        <f t="shared" si="27"/>
        <v>5.9</v>
      </c>
    </row>
    <row r="80" spans="1:30">
      <c r="A80" s="8" t="s">
        <v>276</v>
      </c>
      <c r="B80" s="26" t="s">
        <v>244</v>
      </c>
      <c r="C80" s="26" t="s">
        <v>277</v>
      </c>
      <c r="D80" s="4">
        <f>ROUND(IF('Indicator Data'!G82=0,0,IF(LOG('Indicator Data'!G82)&gt;D$139,10,IF(LOG('Indicator Data'!G82)&lt;D$140,0,10-(D$139-LOG('Indicator Data'!G82))/(D$139-D$140)*10))),1)</f>
        <v>5</v>
      </c>
      <c r="E80" s="4" t="str">
        <f>IF('Indicator Data'!D82="No data","x",ROUND(IF(('Indicator Data'!D82)&gt;E$139,10,IF(('Indicator Data'!D82)&lt;E$140,0,10-(E$139-('Indicator Data'!D82))/(E$139-E$140)*10)),1))</f>
        <v>x</v>
      </c>
      <c r="F80" s="53">
        <f>'Indicator Data'!E82/'Indicator Data'!$BC82</f>
        <v>0.20327273534925361</v>
      </c>
      <c r="G80" s="53">
        <f>'Indicator Data'!F82/'Indicator Data'!$BC82</f>
        <v>0.43320490916013682</v>
      </c>
      <c r="H80" s="53">
        <f t="shared" si="14"/>
        <v>0.20993759496466102</v>
      </c>
      <c r="I80" s="4">
        <f t="shared" si="15"/>
        <v>5.2</v>
      </c>
      <c r="J80" s="4">
        <f>ROUND(IF('Indicator Data'!I82=0,0,IF(LOG('Indicator Data'!I82)&gt;J$139,10,IF(LOG('Indicator Data'!I82)&lt;J$140,0,10-(J$139-LOG('Indicator Data'!I82))/(J$139-J$140)*10))),1)</f>
        <v>10</v>
      </c>
      <c r="K80" s="53">
        <f>'Indicator Data'!G82/'Indicator Data'!$BC82</f>
        <v>4.3646125942786994E-4</v>
      </c>
      <c r="L80" s="53">
        <f>'Indicator Data'!I82/'Indicator Data'!$BD82</f>
        <v>4.0307001758241486E-3</v>
      </c>
      <c r="M80" s="4">
        <f t="shared" si="16"/>
        <v>0.1</v>
      </c>
      <c r="N80" s="4">
        <f t="shared" si="17"/>
        <v>1.3</v>
      </c>
      <c r="O80" s="4">
        <f>ROUND(IF('Indicator Data'!J82=0,0,IF('Indicator Data'!J82&gt;O$139,10,IF('Indicator Data'!J82&lt;O$140,0,10-(O$139-'Indicator Data'!J82)/(O$139-O$140)*10))),1)</f>
        <v>0</v>
      </c>
      <c r="P80" s="143">
        <f t="shared" si="18"/>
        <v>7.8</v>
      </c>
      <c r="Q80" s="143">
        <f t="shared" si="19"/>
        <v>3.9</v>
      </c>
      <c r="R80" s="4">
        <f>IF('Indicator Data'!H82="No data","x",ROUND(IF('Indicator Data'!H82=0,0,IF('Indicator Data'!H82&gt;R$139,10,IF('Indicator Data'!H82&lt;R$140,0,10-(R$139-'Indicator Data'!H82)/(R$139-R$140)*10))),1))</f>
        <v>3.1</v>
      </c>
      <c r="S80" s="6" t="str">
        <f t="shared" si="20"/>
        <v>x</v>
      </c>
      <c r="T80" s="6">
        <f t="shared" si="21"/>
        <v>2.9</v>
      </c>
      <c r="U80" s="6">
        <f t="shared" si="22"/>
        <v>5.2</v>
      </c>
      <c r="V80" s="6">
        <f t="shared" si="23"/>
        <v>3.5</v>
      </c>
      <c r="W80" s="12">
        <f t="shared" si="24"/>
        <v>3.9</v>
      </c>
      <c r="X80" s="4">
        <f>ROUND(IF('Indicator Data'!M82=0,0,IF('Indicator Data'!M82&gt;X$139,10,IF('Indicator Data'!M82&lt;X$140,0,10-(X$139-'Indicator Data'!M82)/(X$139-X$140)*10))),1)</f>
        <v>10</v>
      </c>
      <c r="Y80" s="4">
        <f>ROUND(IF('Indicator Data'!N82=0,0,IF('Indicator Data'!N82&gt;Y$139,10,IF('Indicator Data'!N82&lt;Y$140,0,10-(Y$139-'Indicator Data'!N82)/(Y$139-Y$140)*10))),1)</f>
        <v>10</v>
      </c>
      <c r="Z80" s="6">
        <f t="shared" si="25"/>
        <v>10</v>
      </c>
      <c r="AA80" s="6">
        <f>IF('Indicator Data'!K82=5,10,IF('Indicator Data'!K82=4,8,IF('Indicator Data'!K82=3,5,IF('Indicator Data'!K82=2,2,IF('Indicator Data'!K82=1,1,0)))))</f>
        <v>5</v>
      </c>
      <c r="AB80" s="176">
        <f>IF('Indicator Data'!L82="No data","x",IF('Indicator Data'!L82&gt;1000,10,IF('Indicator Data'!L82&gt;=500,9,IF('Indicator Data'!L82&gt;=240,8,IF('Indicator Data'!L82&gt;=120,7,IF('Indicator Data'!L82&gt;=60,6,IF('Indicator Data'!L82&gt;=20,5,IF('Indicator Data'!L82&gt;=1,4,0))))))))</f>
        <v>7</v>
      </c>
      <c r="AC80" s="6">
        <f t="shared" si="26"/>
        <v>7</v>
      </c>
      <c r="AD80" s="7">
        <f t="shared" si="27"/>
        <v>7.3</v>
      </c>
    </row>
    <row r="81" spans="1:30">
      <c r="A81" s="8" t="s">
        <v>278</v>
      </c>
      <c r="B81" s="26" t="s">
        <v>244</v>
      </c>
      <c r="C81" s="26" t="s">
        <v>279</v>
      </c>
      <c r="D81" s="4">
        <f>ROUND(IF('Indicator Data'!G83=0,0,IF(LOG('Indicator Data'!G83)&gt;D$139,10,IF(LOG('Indicator Data'!G83)&lt;D$140,0,10-(D$139-LOG('Indicator Data'!G83))/(D$139-D$140)*10))),1)</f>
        <v>10</v>
      </c>
      <c r="E81" s="4">
        <f>IF('Indicator Data'!D83="No data","x",ROUND(IF(('Indicator Data'!D83)&gt;E$139,10,IF(('Indicator Data'!D83)&lt;E$140,0,10-(E$139-('Indicator Data'!D83))/(E$139-E$140)*10)),1))</f>
        <v>1.5</v>
      </c>
      <c r="F81" s="53">
        <f>'Indicator Data'!E83/'Indicator Data'!$BC83</f>
        <v>0.27791835973385443</v>
      </c>
      <c r="G81" s="53">
        <f>'Indicator Data'!F83/'Indicator Data'!$BC83</f>
        <v>5.3477915217521918E-2</v>
      </c>
      <c r="H81" s="53">
        <f t="shared" si="14"/>
        <v>0.15232865867130768</v>
      </c>
      <c r="I81" s="4">
        <f t="shared" si="15"/>
        <v>3.8</v>
      </c>
      <c r="J81" s="4">
        <f>ROUND(IF('Indicator Data'!I83=0,0,IF(LOG('Indicator Data'!I83)&gt;J$139,10,IF(LOG('Indicator Data'!I83)&lt;J$140,0,10-(J$139-LOG('Indicator Data'!I83))/(J$139-J$140)*10))),1)</f>
        <v>10</v>
      </c>
      <c r="K81" s="53">
        <f>'Indicator Data'!G83/'Indicator Data'!$BC83</f>
        <v>1.8896421415987213E-2</v>
      </c>
      <c r="L81" s="53">
        <f>'Indicator Data'!I83/'Indicator Data'!$BD83</f>
        <v>4.0307001758241486E-3</v>
      </c>
      <c r="M81" s="4">
        <f t="shared" si="16"/>
        <v>6.3</v>
      </c>
      <c r="N81" s="4">
        <f t="shared" si="17"/>
        <v>1.3</v>
      </c>
      <c r="O81" s="4">
        <f>ROUND(IF('Indicator Data'!J83=0,0,IF('Indicator Data'!J83&gt;O$139,10,IF('Indicator Data'!J83&lt;O$140,0,10-(O$139-'Indicator Data'!J83)/(O$139-O$140)*10))),1)</f>
        <v>0</v>
      </c>
      <c r="P81" s="143">
        <f t="shared" si="18"/>
        <v>7.8</v>
      </c>
      <c r="Q81" s="143">
        <f t="shared" si="19"/>
        <v>3.9</v>
      </c>
      <c r="R81" s="4">
        <f>IF('Indicator Data'!H83="No data","x",ROUND(IF('Indicator Data'!H83=0,0,IF('Indicator Data'!H83&gt;R$139,10,IF('Indicator Data'!H83&lt;R$140,0,10-(R$139-'Indicator Data'!H83)/(R$139-R$140)*10))),1))</f>
        <v>2.2000000000000002</v>
      </c>
      <c r="S81" s="6">
        <f t="shared" si="20"/>
        <v>1.5</v>
      </c>
      <c r="T81" s="6">
        <f t="shared" si="21"/>
        <v>8.8000000000000007</v>
      </c>
      <c r="U81" s="6">
        <f t="shared" si="22"/>
        <v>3.8</v>
      </c>
      <c r="V81" s="6">
        <f t="shared" si="23"/>
        <v>3.1</v>
      </c>
      <c r="W81" s="12">
        <f t="shared" si="24"/>
        <v>5.0999999999999996</v>
      </c>
      <c r="X81" s="4">
        <f>ROUND(IF('Indicator Data'!M83=0,0,IF('Indicator Data'!M83&gt;X$139,10,IF('Indicator Data'!M83&lt;X$140,0,10-(X$139-'Indicator Data'!M83)/(X$139-X$140)*10))),1)</f>
        <v>10</v>
      </c>
      <c r="Y81" s="4">
        <f>ROUND(IF('Indicator Data'!N83=0,0,IF('Indicator Data'!N83&gt;Y$139,10,IF('Indicator Data'!N83&lt;Y$140,0,10-(Y$139-'Indicator Data'!N83)/(Y$139-Y$140)*10))),1)</f>
        <v>10</v>
      </c>
      <c r="Z81" s="6">
        <f t="shared" si="25"/>
        <v>10</v>
      </c>
      <c r="AA81" s="6">
        <f>IF('Indicator Data'!K83=5,10,IF('Indicator Data'!K83=4,8,IF('Indicator Data'!K83=3,5,IF('Indicator Data'!K83=2,2,IF('Indicator Data'!K83=1,1,0)))))</f>
        <v>5</v>
      </c>
      <c r="AB81" s="176">
        <f>IF('Indicator Data'!L83="No data","x",IF('Indicator Data'!L83&gt;1000,10,IF('Indicator Data'!L83&gt;=500,9,IF('Indicator Data'!L83&gt;=240,8,IF('Indicator Data'!L83&gt;=120,7,IF('Indicator Data'!L83&gt;=60,6,IF('Indicator Data'!L83&gt;=20,5,IF('Indicator Data'!L83&gt;=1,4,0))))))))</f>
        <v>4</v>
      </c>
      <c r="AC81" s="6">
        <f t="shared" si="26"/>
        <v>5</v>
      </c>
      <c r="AD81" s="7">
        <f t="shared" si="27"/>
        <v>6.7</v>
      </c>
    </row>
    <row r="82" spans="1:30">
      <c r="A82" s="8" t="s">
        <v>280</v>
      </c>
      <c r="B82" s="26" t="s">
        <v>244</v>
      </c>
      <c r="C82" s="26" t="s">
        <v>281</v>
      </c>
      <c r="D82" s="4">
        <f>ROUND(IF('Indicator Data'!G84=0,0,IF(LOG('Indicator Data'!G84)&gt;D$139,10,IF(LOG('Indicator Data'!G84)&lt;D$140,0,10-(D$139-LOG('Indicator Data'!G84))/(D$139-D$140)*10))),1)</f>
        <v>7.7</v>
      </c>
      <c r="E82" s="4">
        <f>IF('Indicator Data'!D84="No data","x",ROUND(IF(('Indicator Data'!D84)&gt;E$139,10,IF(('Indicator Data'!D84)&lt;E$140,0,10-(E$139-('Indicator Data'!D84))/(E$139-E$140)*10)),1))</f>
        <v>2.5</v>
      </c>
      <c r="F82" s="53">
        <f>'Indicator Data'!E84/'Indicator Data'!$BC84</f>
        <v>0.32593067373608703</v>
      </c>
      <c r="G82" s="53">
        <f>'Indicator Data'!F84/'Indicator Data'!$BC84</f>
        <v>8.4123807971900208E-2</v>
      </c>
      <c r="H82" s="53">
        <f t="shared" si="14"/>
        <v>0.18399628886101857</v>
      </c>
      <c r="I82" s="4">
        <f t="shared" si="15"/>
        <v>4.5999999999999996</v>
      </c>
      <c r="J82" s="4">
        <f>ROUND(IF('Indicator Data'!I84=0,0,IF(LOG('Indicator Data'!I84)&gt;J$139,10,IF(LOG('Indicator Data'!I84)&lt;J$140,0,10-(J$139-LOG('Indicator Data'!I84))/(J$139-J$140)*10))),1)</f>
        <v>10</v>
      </c>
      <c r="K82" s="53">
        <f>'Indicator Data'!G84/'Indicator Data'!$BC84</f>
        <v>1.899461225968824E-3</v>
      </c>
      <c r="L82" s="53">
        <f>'Indicator Data'!I84/'Indicator Data'!$BD84</f>
        <v>4.0307001758241486E-3</v>
      </c>
      <c r="M82" s="4">
        <f t="shared" si="16"/>
        <v>0.6</v>
      </c>
      <c r="N82" s="4">
        <f t="shared" si="17"/>
        <v>1.3</v>
      </c>
      <c r="O82" s="4">
        <f>ROUND(IF('Indicator Data'!J84=0,0,IF('Indicator Data'!J84&gt;O$139,10,IF('Indicator Data'!J84&lt;O$140,0,10-(O$139-'Indicator Data'!J84)/(O$139-O$140)*10))),1)</f>
        <v>0</v>
      </c>
      <c r="P82" s="143">
        <f t="shared" si="18"/>
        <v>7.8</v>
      </c>
      <c r="Q82" s="143">
        <f t="shared" si="19"/>
        <v>3.9</v>
      </c>
      <c r="R82" s="4">
        <f>IF('Indicator Data'!H84="No data","x",ROUND(IF('Indicator Data'!H84=0,0,IF('Indicator Data'!H84&gt;R$139,10,IF('Indicator Data'!H84&lt;R$140,0,10-(R$139-'Indicator Data'!H84)/(R$139-R$140)*10))),1))</f>
        <v>1.7</v>
      </c>
      <c r="S82" s="6">
        <f t="shared" si="20"/>
        <v>2.5</v>
      </c>
      <c r="T82" s="6">
        <f t="shared" si="21"/>
        <v>5.0999999999999996</v>
      </c>
      <c r="U82" s="6">
        <f t="shared" si="22"/>
        <v>4.5999999999999996</v>
      </c>
      <c r="V82" s="6">
        <f t="shared" si="23"/>
        <v>2.8</v>
      </c>
      <c r="W82" s="12">
        <f t="shared" si="24"/>
        <v>3.8</v>
      </c>
      <c r="X82" s="4">
        <f>ROUND(IF('Indicator Data'!M84=0,0,IF('Indicator Data'!M84&gt;X$139,10,IF('Indicator Data'!M84&lt;X$140,0,10-(X$139-'Indicator Data'!M84)/(X$139-X$140)*10))),1)</f>
        <v>10</v>
      </c>
      <c r="Y82" s="4">
        <f>ROUND(IF('Indicator Data'!N84=0,0,IF('Indicator Data'!N84&gt;Y$139,10,IF('Indicator Data'!N84&lt;Y$140,0,10-(Y$139-'Indicator Data'!N84)/(Y$139-Y$140)*10))),1)</f>
        <v>10</v>
      </c>
      <c r="Z82" s="6">
        <f t="shared" si="25"/>
        <v>10</v>
      </c>
      <c r="AA82" s="6">
        <f>IF('Indicator Data'!K84=5,10,IF('Indicator Data'!K84=4,8,IF('Indicator Data'!K84=3,5,IF('Indicator Data'!K84=2,2,IF('Indicator Data'!K84=1,1,0)))))</f>
        <v>10</v>
      </c>
      <c r="AB82" s="176">
        <f>IF('Indicator Data'!L84="No data","x",IF('Indicator Data'!L84&gt;1000,10,IF('Indicator Data'!L84&gt;=500,9,IF('Indicator Data'!L84&gt;=240,8,IF('Indicator Data'!L84&gt;=120,7,IF('Indicator Data'!L84&gt;=60,6,IF('Indicator Data'!L84&gt;=20,5,IF('Indicator Data'!L84&gt;=1,4,0))))))))</f>
        <v>9</v>
      </c>
      <c r="AC82" s="6">
        <f t="shared" si="26"/>
        <v>10</v>
      </c>
      <c r="AD82" s="7">
        <f t="shared" si="27"/>
        <v>10</v>
      </c>
    </row>
    <row r="83" spans="1:30">
      <c r="A83" s="8" t="s">
        <v>282</v>
      </c>
      <c r="B83" s="26" t="s">
        <v>244</v>
      </c>
      <c r="C83" s="26" t="s">
        <v>283</v>
      </c>
      <c r="D83" s="4">
        <f>ROUND(IF('Indicator Data'!G85=0,0,IF(LOG('Indicator Data'!G85)&gt;D$139,10,IF(LOG('Indicator Data'!G85)&lt;D$140,0,10-(D$139-LOG('Indicator Data'!G85))/(D$139-D$140)*10))),1)</f>
        <v>7.5</v>
      </c>
      <c r="E83" s="4">
        <f>IF('Indicator Data'!D85="No data","x",ROUND(IF(('Indicator Data'!D85)&gt;E$139,10,IF(('Indicator Data'!D85)&lt;E$140,0,10-(E$139-('Indicator Data'!D85))/(E$139-E$140)*10)),1))</f>
        <v>1</v>
      </c>
      <c r="F83" s="53">
        <f>'Indicator Data'!E85/'Indicator Data'!$BC85</f>
        <v>0.24051280212731135</v>
      </c>
      <c r="G83" s="53">
        <f>'Indicator Data'!F85/'Indicator Data'!$BC85</f>
        <v>1.7207405472690574E-3</v>
      </c>
      <c r="H83" s="53">
        <f t="shared" si="14"/>
        <v>0.12068658620047294</v>
      </c>
      <c r="I83" s="4">
        <f t="shared" si="15"/>
        <v>3</v>
      </c>
      <c r="J83" s="4">
        <f>ROUND(IF('Indicator Data'!I85=0,0,IF(LOG('Indicator Data'!I85)&gt;J$139,10,IF(LOG('Indicator Data'!I85)&lt;J$140,0,10-(J$139-LOG('Indicator Data'!I85))/(J$139-J$140)*10))),1)</f>
        <v>10</v>
      </c>
      <c r="K83" s="53">
        <f>'Indicator Data'!G85/'Indicator Data'!$BC85</f>
        <v>9.7247928208713387E-4</v>
      </c>
      <c r="L83" s="53">
        <f>'Indicator Data'!I85/'Indicator Data'!$BD85</f>
        <v>4.0307001758241486E-3</v>
      </c>
      <c r="M83" s="4">
        <f t="shared" si="16"/>
        <v>0.3</v>
      </c>
      <c r="N83" s="4">
        <f t="shared" si="17"/>
        <v>1.3</v>
      </c>
      <c r="O83" s="4">
        <f>ROUND(IF('Indicator Data'!J85=0,0,IF('Indicator Data'!J85&gt;O$139,10,IF('Indicator Data'!J85&lt;O$140,0,10-(O$139-'Indicator Data'!J85)/(O$139-O$140)*10))),1)</f>
        <v>0</v>
      </c>
      <c r="P83" s="143">
        <f t="shared" si="18"/>
        <v>7.8</v>
      </c>
      <c r="Q83" s="143">
        <f t="shared" si="19"/>
        <v>3.9</v>
      </c>
      <c r="R83" s="4">
        <f>IF('Indicator Data'!H85="No data","x",ROUND(IF('Indicator Data'!H85=0,0,IF('Indicator Data'!H85&gt;R$139,10,IF('Indicator Data'!H85&lt;R$140,0,10-(R$139-'Indicator Data'!H85)/(R$139-R$140)*10))),1))</f>
        <v>1.9</v>
      </c>
      <c r="S83" s="6">
        <f t="shared" si="20"/>
        <v>1</v>
      </c>
      <c r="T83" s="6">
        <f t="shared" si="21"/>
        <v>4.9000000000000004</v>
      </c>
      <c r="U83" s="6">
        <f t="shared" si="22"/>
        <v>3</v>
      </c>
      <c r="V83" s="6">
        <f t="shared" si="23"/>
        <v>2.9</v>
      </c>
      <c r="W83" s="12">
        <f t="shared" si="24"/>
        <v>3.1</v>
      </c>
      <c r="X83" s="4">
        <f>ROUND(IF('Indicator Data'!M85=0,0,IF('Indicator Data'!M85&gt;X$139,10,IF('Indicator Data'!M85&lt;X$140,0,10-(X$139-'Indicator Data'!M85)/(X$139-X$140)*10))),1)</f>
        <v>10</v>
      </c>
      <c r="Y83" s="4">
        <f>ROUND(IF('Indicator Data'!N85=0,0,IF('Indicator Data'!N85&gt;Y$139,10,IF('Indicator Data'!N85&lt;Y$140,0,10-(Y$139-'Indicator Data'!N85)/(Y$139-Y$140)*10))),1)</f>
        <v>0</v>
      </c>
      <c r="Z83" s="6">
        <f t="shared" si="25"/>
        <v>7.6</v>
      </c>
      <c r="AA83" s="6">
        <f>IF('Indicator Data'!K85=5,10,IF('Indicator Data'!K85=4,8,IF('Indicator Data'!K85=3,5,IF('Indicator Data'!K85=2,2,IF('Indicator Data'!K85=1,1,0)))))</f>
        <v>5</v>
      </c>
      <c r="AB83" s="176">
        <f>IF('Indicator Data'!L85="No data","x",IF('Indicator Data'!L85&gt;1000,10,IF('Indicator Data'!L85&gt;=500,9,IF('Indicator Data'!L85&gt;=240,8,IF('Indicator Data'!L85&gt;=120,7,IF('Indicator Data'!L85&gt;=60,6,IF('Indicator Data'!L85&gt;=20,5,IF('Indicator Data'!L85&gt;=1,4,0))))))))</f>
        <v>4</v>
      </c>
      <c r="AC83" s="6">
        <f t="shared" si="26"/>
        <v>5</v>
      </c>
      <c r="AD83" s="7">
        <f t="shared" si="27"/>
        <v>5.9</v>
      </c>
    </row>
    <row r="84" spans="1:30">
      <c r="A84" s="8" t="s">
        <v>284</v>
      </c>
      <c r="B84" s="26" t="s">
        <v>244</v>
      </c>
      <c r="C84" s="26" t="s">
        <v>285</v>
      </c>
      <c r="D84" s="4">
        <f>ROUND(IF('Indicator Data'!G86=0,0,IF(LOG('Indicator Data'!G86)&gt;D$139,10,IF(LOG('Indicator Data'!G86)&lt;D$140,0,10-(D$139-LOG('Indicator Data'!G86))/(D$139-D$140)*10))),1)</f>
        <v>0</v>
      </c>
      <c r="E84" s="4">
        <f>IF('Indicator Data'!D86="No data","x",ROUND(IF(('Indicator Data'!D86)&gt;E$139,10,IF(('Indicator Data'!D86)&lt;E$140,0,10-(E$139-('Indicator Data'!D86))/(E$139-E$140)*10)),1))</f>
        <v>3.2</v>
      </c>
      <c r="F84" s="53">
        <f>'Indicator Data'!E86/'Indicator Data'!$BC86</f>
        <v>0.22675281309014683</v>
      </c>
      <c r="G84" s="53">
        <f>'Indicator Data'!F86/'Indicator Data'!$BC86</f>
        <v>1.318563268883071E-2</v>
      </c>
      <c r="H84" s="53">
        <f t="shared" si="14"/>
        <v>0.1166728147172811</v>
      </c>
      <c r="I84" s="4">
        <f t="shared" si="15"/>
        <v>2.9</v>
      </c>
      <c r="J84" s="4">
        <f>ROUND(IF('Indicator Data'!I86=0,0,IF(LOG('Indicator Data'!I86)&gt;J$139,10,IF(LOG('Indicator Data'!I86)&lt;J$140,0,10-(J$139-LOG('Indicator Data'!I86))/(J$139-J$140)*10))),1)</f>
        <v>10</v>
      </c>
      <c r="K84" s="53">
        <f>'Indicator Data'!G86/'Indicator Data'!$BC86</f>
        <v>0</v>
      </c>
      <c r="L84" s="53">
        <f>'Indicator Data'!I86/'Indicator Data'!$BD86</f>
        <v>4.0307001758241486E-3</v>
      </c>
      <c r="M84" s="4">
        <f t="shared" si="16"/>
        <v>0</v>
      </c>
      <c r="N84" s="4">
        <f t="shared" si="17"/>
        <v>1.3</v>
      </c>
      <c r="O84" s="4">
        <f>ROUND(IF('Indicator Data'!J86=0,0,IF('Indicator Data'!J86&gt;O$139,10,IF('Indicator Data'!J86&lt;O$140,0,10-(O$139-'Indicator Data'!J86)/(O$139-O$140)*10))),1)</f>
        <v>0</v>
      </c>
      <c r="P84" s="143">
        <f t="shared" si="18"/>
        <v>7.8</v>
      </c>
      <c r="Q84" s="143">
        <f t="shared" si="19"/>
        <v>3.9</v>
      </c>
      <c r="R84" s="4">
        <f>IF('Indicator Data'!H86="No data","x",ROUND(IF('Indicator Data'!H86=0,0,IF('Indicator Data'!H86&gt;R$139,10,IF('Indicator Data'!H86&lt;R$140,0,10-(R$139-'Indicator Data'!H86)/(R$139-R$140)*10))),1))</f>
        <v>2.1</v>
      </c>
      <c r="S84" s="6">
        <f t="shared" si="20"/>
        <v>3.2</v>
      </c>
      <c r="T84" s="6">
        <f t="shared" si="21"/>
        <v>0</v>
      </c>
      <c r="U84" s="6">
        <f t="shared" si="22"/>
        <v>2.9</v>
      </c>
      <c r="V84" s="6">
        <f t="shared" si="23"/>
        <v>3</v>
      </c>
      <c r="W84" s="12">
        <f t="shared" si="24"/>
        <v>2.4</v>
      </c>
      <c r="X84" s="4">
        <f>ROUND(IF('Indicator Data'!M86=0,0,IF('Indicator Data'!M86&gt;X$139,10,IF('Indicator Data'!M86&lt;X$140,0,10-(X$139-'Indicator Data'!M86)/(X$139-X$140)*10))),1)</f>
        <v>10</v>
      </c>
      <c r="Y84" s="4">
        <f>ROUND(IF('Indicator Data'!N86=0,0,IF('Indicator Data'!N86&gt;Y$139,10,IF('Indicator Data'!N86&lt;Y$140,0,10-(Y$139-'Indicator Data'!N86)/(Y$139-Y$140)*10))),1)</f>
        <v>0</v>
      </c>
      <c r="Z84" s="6">
        <f t="shared" si="25"/>
        <v>7.6</v>
      </c>
      <c r="AA84" s="6">
        <f>IF('Indicator Data'!K86=5,10,IF('Indicator Data'!K86=4,8,IF('Indicator Data'!K86=3,5,IF('Indicator Data'!K86=2,2,IF('Indicator Data'!K86=1,1,0)))))</f>
        <v>8</v>
      </c>
      <c r="AB84" s="176">
        <f>IF('Indicator Data'!L86="No data","x",IF('Indicator Data'!L86&gt;1000,10,IF('Indicator Data'!L86&gt;=500,9,IF('Indicator Data'!L86&gt;=240,8,IF('Indicator Data'!L86&gt;=120,7,IF('Indicator Data'!L86&gt;=60,6,IF('Indicator Data'!L86&gt;=20,5,IF('Indicator Data'!L86&gt;=1,4,0))))))))</f>
        <v>9</v>
      </c>
      <c r="AC84" s="6">
        <f t="shared" si="26"/>
        <v>9</v>
      </c>
      <c r="AD84" s="7">
        <f t="shared" si="27"/>
        <v>9</v>
      </c>
    </row>
    <row r="85" spans="1:30">
      <c r="A85" s="8" t="s">
        <v>286</v>
      </c>
      <c r="B85" s="26" t="s">
        <v>244</v>
      </c>
      <c r="C85" s="26" t="s">
        <v>287</v>
      </c>
      <c r="D85" s="4">
        <f>ROUND(IF('Indicator Data'!G87=0,0,IF(LOG('Indicator Data'!G87)&gt;D$139,10,IF(LOG('Indicator Data'!G87)&lt;D$140,0,10-(D$139-LOG('Indicator Data'!G87))/(D$139-D$140)*10))),1)</f>
        <v>9.6</v>
      </c>
      <c r="E85" s="4">
        <f>IF('Indicator Data'!D87="No data","x",ROUND(IF(('Indicator Data'!D87)&gt;E$139,10,IF(('Indicator Data'!D87)&lt;E$140,0,10-(E$139-('Indicator Data'!D87))/(E$139-E$140)*10)),1))</f>
        <v>1.9</v>
      </c>
      <c r="F85" s="53">
        <f>'Indicator Data'!E87/'Indicator Data'!$BC87</f>
        <v>0.24424771037547083</v>
      </c>
      <c r="G85" s="53">
        <f>'Indicator Data'!F87/'Indicator Data'!$BC87</f>
        <v>0.13117383112226999</v>
      </c>
      <c r="H85" s="53">
        <f t="shared" si="14"/>
        <v>0.15491731296830291</v>
      </c>
      <c r="I85" s="4">
        <f t="shared" si="15"/>
        <v>3.9</v>
      </c>
      <c r="J85" s="4">
        <f>ROUND(IF('Indicator Data'!I87=0,0,IF(LOG('Indicator Data'!I87)&gt;J$139,10,IF(LOG('Indicator Data'!I87)&lt;J$140,0,10-(J$139-LOG('Indicator Data'!I87))/(J$139-J$140)*10))),1)</f>
        <v>10</v>
      </c>
      <c r="K85" s="53">
        <f>'Indicator Data'!G87/'Indicator Data'!$BC87</f>
        <v>1.2389488560776089E-2</v>
      </c>
      <c r="L85" s="53">
        <f>'Indicator Data'!I87/'Indicator Data'!$BD87</f>
        <v>4.0307001758241486E-3</v>
      </c>
      <c r="M85" s="4">
        <f t="shared" si="16"/>
        <v>4.0999999999999996</v>
      </c>
      <c r="N85" s="4">
        <f t="shared" si="17"/>
        <v>1.3</v>
      </c>
      <c r="O85" s="4">
        <f>ROUND(IF('Indicator Data'!J87=0,0,IF('Indicator Data'!J87&gt;O$139,10,IF('Indicator Data'!J87&lt;O$140,0,10-(O$139-'Indicator Data'!J87)/(O$139-O$140)*10))),1)</f>
        <v>0</v>
      </c>
      <c r="P85" s="143">
        <f t="shared" si="18"/>
        <v>7.8</v>
      </c>
      <c r="Q85" s="143">
        <f t="shared" si="19"/>
        <v>3.9</v>
      </c>
      <c r="R85" s="4">
        <f>IF('Indicator Data'!H87="No data","x",ROUND(IF('Indicator Data'!H87=0,0,IF('Indicator Data'!H87&gt;R$139,10,IF('Indicator Data'!H87&lt;R$140,0,10-(R$139-'Indicator Data'!H87)/(R$139-R$140)*10))),1))</f>
        <v>2.4</v>
      </c>
      <c r="S85" s="6">
        <f t="shared" si="20"/>
        <v>1.9</v>
      </c>
      <c r="T85" s="6">
        <f t="shared" si="21"/>
        <v>7.9</v>
      </c>
      <c r="U85" s="6">
        <f t="shared" si="22"/>
        <v>3.9</v>
      </c>
      <c r="V85" s="6">
        <f t="shared" si="23"/>
        <v>3.2</v>
      </c>
      <c r="W85" s="12">
        <f t="shared" si="24"/>
        <v>4.7</v>
      </c>
      <c r="X85" s="4">
        <f>ROUND(IF('Indicator Data'!M87=0,0,IF('Indicator Data'!M87&gt;X$139,10,IF('Indicator Data'!M87&lt;X$140,0,10-(X$139-'Indicator Data'!M87)/(X$139-X$140)*10))),1)</f>
        <v>10</v>
      </c>
      <c r="Y85" s="4">
        <f>ROUND(IF('Indicator Data'!N87=0,0,IF('Indicator Data'!N87&gt;Y$139,10,IF('Indicator Data'!N87&lt;Y$140,0,10-(Y$139-'Indicator Data'!N87)/(Y$139-Y$140)*10))),1)</f>
        <v>10</v>
      </c>
      <c r="Z85" s="6">
        <f t="shared" si="25"/>
        <v>10</v>
      </c>
      <c r="AA85" s="6">
        <f>IF('Indicator Data'!K87=5,10,IF('Indicator Data'!K87=4,8,IF('Indicator Data'!K87=3,5,IF('Indicator Data'!K87=2,2,IF('Indicator Data'!K87=1,1,0)))))</f>
        <v>5</v>
      </c>
      <c r="AB85" s="176">
        <f>IF('Indicator Data'!L87="No data","x",IF('Indicator Data'!L87&gt;1000,10,IF('Indicator Data'!L87&gt;=500,9,IF('Indicator Data'!L87&gt;=240,8,IF('Indicator Data'!L87&gt;=120,7,IF('Indicator Data'!L87&gt;=60,6,IF('Indicator Data'!L87&gt;=20,5,IF('Indicator Data'!L87&gt;=1,4,0))))))))</f>
        <v>6</v>
      </c>
      <c r="AC85" s="6">
        <f t="shared" si="26"/>
        <v>6</v>
      </c>
      <c r="AD85" s="7">
        <f t="shared" si="27"/>
        <v>7</v>
      </c>
    </row>
    <row r="86" spans="1:30">
      <c r="A86" s="8" t="s">
        <v>288</v>
      </c>
      <c r="B86" s="26" t="s">
        <v>244</v>
      </c>
      <c r="C86" s="26" t="s">
        <v>289</v>
      </c>
      <c r="D86" s="4">
        <f>ROUND(IF('Indicator Data'!G88=0,0,IF(LOG('Indicator Data'!G88)&gt;D$139,10,IF(LOG('Indicator Data'!G88)&lt;D$140,0,10-(D$139-LOG('Indicator Data'!G88))/(D$139-D$140)*10))),1)</f>
        <v>9</v>
      </c>
      <c r="E86" s="4">
        <f>IF('Indicator Data'!D88="No data","x",ROUND(IF(('Indicator Data'!D88)&gt;E$139,10,IF(('Indicator Data'!D88)&lt;E$140,0,10-(E$139-('Indicator Data'!D88))/(E$139-E$140)*10)),1))</f>
        <v>2.5</v>
      </c>
      <c r="F86" s="53">
        <f>'Indicator Data'!E88/'Indicator Data'!$BC88</f>
        <v>0.30242119160007686</v>
      </c>
      <c r="G86" s="53">
        <f>'Indicator Data'!F88/'Indicator Data'!$BC88</f>
        <v>4.4002163878353997E-4</v>
      </c>
      <c r="H86" s="53">
        <f t="shared" si="14"/>
        <v>0.15132060120973431</v>
      </c>
      <c r="I86" s="4">
        <f t="shared" si="15"/>
        <v>3.8</v>
      </c>
      <c r="J86" s="4">
        <f>ROUND(IF('Indicator Data'!I88=0,0,IF(LOG('Indicator Data'!I88)&gt;J$139,10,IF(LOG('Indicator Data'!I88)&lt;J$140,0,10-(J$139-LOG('Indicator Data'!I88))/(J$139-J$140)*10))),1)</f>
        <v>10</v>
      </c>
      <c r="K86" s="53">
        <f>'Indicator Data'!G88/'Indicator Data'!$BC88</f>
        <v>8.0123447329692021E-3</v>
      </c>
      <c r="L86" s="53">
        <f>'Indicator Data'!I88/'Indicator Data'!$BD88</f>
        <v>4.0307001758241486E-3</v>
      </c>
      <c r="M86" s="4">
        <f t="shared" si="16"/>
        <v>2.7</v>
      </c>
      <c r="N86" s="4">
        <f t="shared" si="17"/>
        <v>1.3</v>
      </c>
      <c r="O86" s="4">
        <f>ROUND(IF('Indicator Data'!J88=0,0,IF('Indicator Data'!J88&gt;O$139,10,IF('Indicator Data'!J88&lt;O$140,0,10-(O$139-'Indicator Data'!J88)/(O$139-O$140)*10))),1)</f>
        <v>0</v>
      </c>
      <c r="P86" s="143">
        <f t="shared" si="18"/>
        <v>7.8</v>
      </c>
      <c r="Q86" s="143">
        <f t="shared" si="19"/>
        <v>3.9</v>
      </c>
      <c r="R86" s="4">
        <f>IF('Indicator Data'!H88="No data","x",ROUND(IF('Indicator Data'!H88=0,0,IF('Indicator Data'!H88&gt;R$139,10,IF('Indicator Data'!H88&lt;R$140,0,10-(R$139-'Indicator Data'!H88)/(R$139-R$140)*10))),1))</f>
        <v>2.5</v>
      </c>
      <c r="S86" s="6">
        <f t="shared" si="20"/>
        <v>2.5</v>
      </c>
      <c r="T86" s="6">
        <f t="shared" si="21"/>
        <v>6.9</v>
      </c>
      <c r="U86" s="6">
        <f t="shared" si="22"/>
        <v>3.8</v>
      </c>
      <c r="V86" s="6">
        <f t="shared" si="23"/>
        <v>3.2</v>
      </c>
      <c r="W86" s="12">
        <f t="shared" si="24"/>
        <v>4.3</v>
      </c>
      <c r="X86" s="4">
        <f>ROUND(IF('Indicator Data'!M88=0,0,IF('Indicator Data'!M88&gt;X$139,10,IF('Indicator Data'!M88&lt;X$140,0,10-(X$139-'Indicator Data'!M88)/(X$139-X$140)*10))),1)</f>
        <v>10</v>
      </c>
      <c r="Y86" s="4">
        <f>ROUND(IF('Indicator Data'!N88=0,0,IF('Indicator Data'!N88&gt;Y$139,10,IF('Indicator Data'!N88&lt;Y$140,0,10-(Y$139-'Indicator Data'!N88)/(Y$139-Y$140)*10))),1)</f>
        <v>0</v>
      </c>
      <c r="Z86" s="6">
        <f t="shared" si="25"/>
        <v>7.6</v>
      </c>
      <c r="AA86" s="6">
        <f>IF('Indicator Data'!K88=5,10,IF('Indicator Data'!K88=4,8,IF('Indicator Data'!K88=3,5,IF('Indicator Data'!K88=2,2,IF('Indicator Data'!K88=1,1,0)))))</f>
        <v>5</v>
      </c>
      <c r="AB86" s="176">
        <f>IF('Indicator Data'!L88="No data","x",IF('Indicator Data'!L88&gt;1000,10,IF('Indicator Data'!L88&gt;=500,9,IF('Indicator Data'!L88&gt;=240,8,IF('Indicator Data'!L88&gt;=120,7,IF('Indicator Data'!L88&gt;=60,6,IF('Indicator Data'!L88&gt;=20,5,IF('Indicator Data'!L88&gt;=1,4,0))))))))</f>
        <v>7</v>
      </c>
      <c r="AC86" s="6">
        <f t="shared" si="26"/>
        <v>7</v>
      </c>
      <c r="AD86" s="7">
        <f t="shared" si="27"/>
        <v>6.5</v>
      </c>
    </row>
    <row r="87" spans="1:30">
      <c r="A87" s="8" t="s">
        <v>290</v>
      </c>
      <c r="B87" s="26" t="s">
        <v>244</v>
      </c>
      <c r="C87" s="26" t="s">
        <v>291</v>
      </c>
      <c r="D87" s="4">
        <f>ROUND(IF('Indicator Data'!G89=0,0,IF(LOG('Indicator Data'!G89)&gt;D$139,10,IF(LOG('Indicator Data'!G89)&lt;D$140,0,10-(D$139-LOG('Indicator Data'!G89))/(D$139-D$140)*10))),1)</f>
        <v>4.9000000000000004</v>
      </c>
      <c r="E87" s="4">
        <f>IF('Indicator Data'!D89="No data","x",ROUND(IF(('Indicator Data'!D89)&gt;E$139,10,IF(('Indicator Data'!D89)&lt;E$140,0,10-(E$139-('Indicator Data'!D89))/(E$139-E$140)*10)),1))</f>
        <v>2.5</v>
      </c>
      <c r="F87" s="53">
        <f>'Indicator Data'!E89/'Indicator Data'!$BC89</f>
        <v>0.15497562644693338</v>
      </c>
      <c r="G87" s="53">
        <f>'Indicator Data'!F89/'Indicator Data'!$BC89</f>
        <v>6.2510472848255672E-2</v>
      </c>
      <c r="H87" s="53">
        <f t="shared" si="14"/>
        <v>9.311543143553061E-2</v>
      </c>
      <c r="I87" s="4">
        <f t="shared" si="15"/>
        <v>2.2999999999999998</v>
      </c>
      <c r="J87" s="4">
        <f>ROUND(IF('Indicator Data'!I89=0,0,IF(LOG('Indicator Data'!I89)&gt;J$139,10,IF(LOG('Indicator Data'!I89)&lt;J$140,0,10-(J$139-LOG('Indicator Data'!I89))/(J$139-J$140)*10))),1)</f>
        <v>10</v>
      </c>
      <c r="K87" s="53">
        <f>'Indicator Data'!G89/'Indicator Data'!$BC89</f>
        <v>7.1770919647890961E-4</v>
      </c>
      <c r="L87" s="53">
        <f>'Indicator Data'!I89/'Indicator Data'!$BD89</f>
        <v>4.0307001758241486E-3</v>
      </c>
      <c r="M87" s="4">
        <f t="shared" si="16"/>
        <v>0.2</v>
      </c>
      <c r="N87" s="4">
        <f t="shared" si="17"/>
        <v>1.3</v>
      </c>
      <c r="O87" s="4">
        <f>ROUND(IF('Indicator Data'!J89=0,0,IF('Indicator Data'!J89&gt;O$139,10,IF('Indicator Data'!J89&lt;O$140,0,10-(O$139-'Indicator Data'!J89)/(O$139-O$140)*10))),1)</f>
        <v>0</v>
      </c>
      <c r="P87" s="143">
        <f t="shared" si="18"/>
        <v>7.8</v>
      </c>
      <c r="Q87" s="143">
        <f t="shared" si="19"/>
        <v>3.9</v>
      </c>
      <c r="R87" s="4">
        <f>IF('Indicator Data'!H89="No data","x",ROUND(IF('Indicator Data'!H89=0,0,IF('Indicator Data'!H89&gt;R$139,10,IF('Indicator Data'!H89&lt;R$140,0,10-(R$139-'Indicator Data'!H89)/(R$139-R$140)*10))),1))</f>
        <v>2.4</v>
      </c>
      <c r="S87" s="6">
        <f t="shared" si="20"/>
        <v>2.5</v>
      </c>
      <c r="T87" s="6">
        <f t="shared" si="21"/>
        <v>2.9</v>
      </c>
      <c r="U87" s="6">
        <f t="shared" si="22"/>
        <v>2.2999999999999998</v>
      </c>
      <c r="V87" s="6">
        <f t="shared" si="23"/>
        <v>3.2</v>
      </c>
      <c r="W87" s="12">
        <f t="shared" si="24"/>
        <v>2.7</v>
      </c>
      <c r="X87" s="4">
        <f>ROUND(IF('Indicator Data'!M89=0,0,IF('Indicator Data'!M89&gt;X$139,10,IF('Indicator Data'!M89&lt;X$140,0,10-(X$139-'Indicator Data'!M89)/(X$139-X$140)*10))),1)</f>
        <v>10</v>
      </c>
      <c r="Y87" s="4">
        <f>ROUND(IF('Indicator Data'!N89=0,0,IF('Indicator Data'!N89&gt;Y$139,10,IF('Indicator Data'!N89&lt;Y$140,0,10-(Y$139-'Indicator Data'!N89)/(Y$139-Y$140)*10))),1)</f>
        <v>10</v>
      </c>
      <c r="Z87" s="6">
        <f t="shared" si="25"/>
        <v>10</v>
      </c>
      <c r="AA87" s="6">
        <f>IF('Indicator Data'!K89=5,10,IF('Indicator Data'!K89=4,8,IF('Indicator Data'!K89=3,5,IF('Indicator Data'!K89=2,2,IF('Indicator Data'!K89=1,1,0)))))</f>
        <v>0</v>
      </c>
      <c r="AB87" s="176">
        <f>IF('Indicator Data'!L89="No data","x",IF('Indicator Data'!L89&gt;1000,10,IF('Indicator Data'!L89&gt;=500,9,IF('Indicator Data'!L89&gt;=240,8,IF('Indicator Data'!L89&gt;=120,7,IF('Indicator Data'!L89&gt;=60,6,IF('Indicator Data'!L89&gt;=20,5,IF('Indicator Data'!L89&gt;=1,4,0))))))))</f>
        <v>6</v>
      </c>
      <c r="AC87" s="6">
        <f t="shared" si="26"/>
        <v>6</v>
      </c>
      <c r="AD87" s="7">
        <f t="shared" si="27"/>
        <v>5.3</v>
      </c>
    </row>
    <row r="88" spans="1:30">
      <c r="A88" s="8" t="s">
        <v>292</v>
      </c>
      <c r="B88" s="26" t="s">
        <v>244</v>
      </c>
      <c r="C88" s="26" t="s">
        <v>293</v>
      </c>
      <c r="D88" s="4">
        <f>ROUND(IF('Indicator Data'!G90=0,0,IF(LOG('Indicator Data'!G90)&gt;D$139,10,IF(LOG('Indicator Data'!G90)&lt;D$140,0,10-(D$139-LOG('Indicator Data'!G90))/(D$139-D$140)*10))),1)</f>
        <v>9.5</v>
      </c>
      <c r="E88" s="4">
        <f>IF('Indicator Data'!D90="No data","x",ROUND(IF(('Indicator Data'!D90)&gt;E$139,10,IF(('Indicator Data'!D90)&lt;E$140,0,10-(E$139-('Indicator Data'!D90))/(E$139-E$140)*10)),1))</f>
        <v>1.9</v>
      </c>
      <c r="F88" s="53">
        <f>'Indicator Data'!E90/'Indicator Data'!$BC90</f>
        <v>4.8054680006879173E-2</v>
      </c>
      <c r="G88" s="53">
        <f>'Indicator Data'!F90/'Indicator Data'!$BC90</f>
        <v>1.3961195863995354E-2</v>
      </c>
      <c r="H88" s="53">
        <f t="shared" si="14"/>
        <v>2.7517638969438426E-2</v>
      </c>
      <c r="I88" s="4">
        <f t="shared" si="15"/>
        <v>0.7</v>
      </c>
      <c r="J88" s="4">
        <f>ROUND(IF('Indicator Data'!I90=0,0,IF(LOG('Indicator Data'!I90)&gt;J$139,10,IF(LOG('Indicator Data'!I90)&lt;J$140,0,10-(J$139-LOG('Indicator Data'!I90))/(J$139-J$140)*10))),1)</f>
        <v>10</v>
      </c>
      <c r="K88" s="53">
        <f>'Indicator Data'!G90/'Indicator Data'!$BC90</f>
        <v>5.156319125514292E-3</v>
      </c>
      <c r="L88" s="53">
        <f>'Indicator Data'!I90/'Indicator Data'!$BD90</f>
        <v>4.0307001758241486E-3</v>
      </c>
      <c r="M88" s="4">
        <f t="shared" si="16"/>
        <v>1.7</v>
      </c>
      <c r="N88" s="4">
        <f t="shared" si="17"/>
        <v>1.3</v>
      </c>
      <c r="O88" s="4">
        <f>ROUND(IF('Indicator Data'!J90=0,0,IF('Indicator Data'!J90&gt;O$139,10,IF('Indicator Data'!J90&lt;O$140,0,10-(O$139-'Indicator Data'!J90)/(O$139-O$140)*10))),1)</f>
        <v>0</v>
      </c>
      <c r="P88" s="143">
        <f t="shared" si="18"/>
        <v>7.8</v>
      </c>
      <c r="Q88" s="143">
        <f t="shared" si="19"/>
        <v>3.9</v>
      </c>
      <c r="R88" s="4">
        <f>IF('Indicator Data'!H90="No data","x",ROUND(IF('Indicator Data'!H90=0,0,IF('Indicator Data'!H90&gt;R$139,10,IF('Indicator Data'!H90&lt;R$140,0,10-(R$139-'Indicator Data'!H90)/(R$139-R$140)*10))),1))</f>
        <v>2.9</v>
      </c>
      <c r="S88" s="6">
        <f t="shared" si="20"/>
        <v>1.9</v>
      </c>
      <c r="T88" s="6">
        <f t="shared" si="21"/>
        <v>7.2</v>
      </c>
      <c r="U88" s="6">
        <f t="shared" si="22"/>
        <v>0.7</v>
      </c>
      <c r="V88" s="6">
        <f t="shared" si="23"/>
        <v>3.4</v>
      </c>
      <c r="W88" s="12">
        <f t="shared" si="24"/>
        <v>3.8</v>
      </c>
      <c r="X88" s="4">
        <f>ROUND(IF('Indicator Data'!M90=0,0,IF('Indicator Data'!M90&gt;X$139,10,IF('Indicator Data'!M90&lt;X$140,0,10-(X$139-'Indicator Data'!M90)/(X$139-X$140)*10))),1)</f>
        <v>10</v>
      </c>
      <c r="Y88" s="4">
        <f>ROUND(IF('Indicator Data'!N90=0,0,IF('Indicator Data'!N90&gt;Y$139,10,IF('Indicator Data'!N90&lt;Y$140,0,10-(Y$139-'Indicator Data'!N90)/(Y$139-Y$140)*10))),1)</f>
        <v>10</v>
      </c>
      <c r="Z88" s="6">
        <f t="shared" si="25"/>
        <v>10</v>
      </c>
      <c r="AA88" s="6">
        <f>IF('Indicator Data'!K90=5,10,IF('Indicator Data'!K90=4,8,IF('Indicator Data'!K90=3,5,IF('Indicator Data'!K90=2,2,IF('Indicator Data'!K90=1,1,0)))))</f>
        <v>0</v>
      </c>
      <c r="AB88" s="176">
        <f>IF('Indicator Data'!L90="No data","x",IF('Indicator Data'!L90&gt;1000,10,IF('Indicator Data'!L90&gt;=500,9,IF('Indicator Data'!L90&gt;=240,8,IF('Indicator Data'!L90&gt;=120,7,IF('Indicator Data'!L90&gt;=60,6,IF('Indicator Data'!L90&gt;=20,5,IF('Indicator Data'!L90&gt;=1,4,0))))))))</f>
        <v>7</v>
      </c>
      <c r="AC88" s="6">
        <f t="shared" si="26"/>
        <v>7</v>
      </c>
      <c r="AD88" s="7">
        <f t="shared" si="27"/>
        <v>5.7</v>
      </c>
    </row>
    <row r="89" spans="1:30">
      <c r="A89" s="8" t="s">
        <v>294</v>
      </c>
      <c r="B89" s="26" t="s">
        <v>244</v>
      </c>
      <c r="C89" s="26" t="s">
        <v>295</v>
      </c>
      <c r="D89" s="4">
        <f>ROUND(IF('Indicator Data'!G91=0,0,IF(LOG('Indicator Data'!G91)&gt;D$139,10,IF(LOG('Indicator Data'!G91)&lt;D$140,0,10-(D$139-LOG('Indicator Data'!G91))/(D$139-D$140)*10))),1)</f>
        <v>6.2</v>
      </c>
      <c r="E89" s="4">
        <f>IF('Indicator Data'!D91="No data","x",ROUND(IF(('Indicator Data'!D91)&gt;E$139,10,IF(('Indicator Data'!D91)&lt;E$140,0,10-(E$139-('Indicator Data'!D91))/(E$139-E$140)*10)),1))</f>
        <v>2.5</v>
      </c>
      <c r="F89" s="53">
        <f>'Indicator Data'!E91/'Indicator Data'!$BC91</f>
        <v>8.4628276234004735E-2</v>
      </c>
      <c r="G89" s="53">
        <f>'Indicator Data'!F91/'Indicator Data'!$BC91</f>
        <v>0.17376471851978112</v>
      </c>
      <c r="H89" s="53">
        <f t="shared" si="14"/>
        <v>8.575531774694764E-2</v>
      </c>
      <c r="I89" s="4">
        <f t="shared" si="15"/>
        <v>2.1</v>
      </c>
      <c r="J89" s="4">
        <f>ROUND(IF('Indicator Data'!I91=0,0,IF(LOG('Indicator Data'!I91)&gt;J$139,10,IF(LOG('Indicator Data'!I91)&lt;J$140,0,10-(J$139-LOG('Indicator Data'!I91))/(J$139-J$140)*10))),1)</f>
        <v>10</v>
      </c>
      <c r="K89" s="53">
        <f>'Indicator Data'!G91/'Indicator Data'!$BC91</f>
        <v>2.2572968043869887E-3</v>
      </c>
      <c r="L89" s="53">
        <f>'Indicator Data'!I91/'Indicator Data'!$BD91</f>
        <v>4.0307001758241486E-3</v>
      </c>
      <c r="M89" s="4">
        <f t="shared" si="16"/>
        <v>0.8</v>
      </c>
      <c r="N89" s="4">
        <f t="shared" si="17"/>
        <v>1.3</v>
      </c>
      <c r="O89" s="4">
        <f>ROUND(IF('Indicator Data'!J91=0,0,IF('Indicator Data'!J91&gt;O$139,10,IF('Indicator Data'!J91&lt;O$140,0,10-(O$139-'Indicator Data'!J91)/(O$139-O$140)*10))),1)</f>
        <v>0</v>
      </c>
      <c r="P89" s="143">
        <f t="shared" si="18"/>
        <v>7.8</v>
      </c>
      <c r="Q89" s="143">
        <f t="shared" si="19"/>
        <v>3.9</v>
      </c>
      <c r="R89" s="4">
        <f>IF('Indicator Data'!H91="No data","x",ROUND(IF('Indicator Data'!H91=0,0,IF('Indicator Data'!H91&gt;R$139,10,IF('Indicator Data'!H91&lt;R$140,0,10-(R$139-'Indicator Data'!H91)/(R$139-R$140)*10))),1))</f>
        <v>5.9</v>
      </c>
      <c r="S89" s="6">
        <f t="shared" si="20"/>
        <v>2.5</v>
      </c>
      <c r="T89" s="6">
        <f t="shared" si="21"/>
        <v>4</v>
      </c>
      <c r="U89" s="6">
        <f t="shared" si="22"/>
        <v>2.1</v>
      </c>
      <c r="V89" s="6">
        <f t="shared" si="23"/>
        <v>4.9000000000000004</v>
      </c>
      <c r="W89" s="12">
        <f t="shared" si="24"/>
        <v>3.5</v>
      </c>
      <c r="X89" s="4">
        <f>ROUND(IF('Indicator Data'!M91=0,0,IF('Indicator Data'!M91&gt;X$139,10,IF('Indicator Data'!M91&lt;X$140,0,10-(X$139-'Indicator Data'!M91)/(X$139-X$140)*10))),1)</f>
        <v>10</v>
      </c>
      <c r="Y89" s="4">
        <f>ROUND(IF('Indicator Data'!N91=0,0,IF('Indicator Data'!N91&gt;Y$139,10,IF('Indicator Data'!N91&lt;Y$140,0,10-(Y$139-'Indicator Data'!N91)/(Y$139-Y$140)*10))),1)</f>
        <v>10</v>
      </c>
      <c r="Z89" s="6">
        <f t="shared" si="25"/>
        <v>10</v>
      </c>
      <c r="AA89" s="6">
        <f>IF('Indicator Data'!K91=5,10,IF('Indicator Data'!K91=4,8,IF('Indicator Data'!K91=3,5,IF('Indicator Data'!K91=2,2,IF('Indicator Data'!K91=1,1,0)))))</f>
        <v>5</v>
      </c>
      <c r="AB89" s="176">
        <f>IF('Indicator Data'!L91="No data","x",IF('Indicator Data'!L91&gt;1000,10,IF('Indicator Data'!L91&gt;=500,9,IF('Indicator Data'!L91&gt;=240,8,IF('Indicator Data'!L91&gt;=120,7,IF('Indicator Data'!L91&gt;=60,6,IF('Indicator Data'!L91&gt;=20,5,IF('Indicator Data'!L91&gt;=1,4,0))))))))</f>
        <v>6</v>
      </c>
      <c r="AC89" s="6">
        <f t="shared" si="26"/>
        <v>6</v>
      </c>
      <c r="AD89" s="7">
        <f t="shared" si="27"/>
        <v>7</v>
      </c>
    </row>
    <row r="90" spans="1:30">
      <c r="A90" s="8" t="s">
        <v>224</v>
      </c>
      <c r="B90" s="26" t="s">
        <v>244</v>
      </c>
      <c r="C90" s="26" t="s">
        <v>296</v>
      </c>
      <c r="D90" s="4">
        <f>ROUND(IF('Indicator Data'!G92=0,0,IF(LOG('Indicator Data'!G92)&gt;D$139,10,IF(LOG('Indicator Data'!G92)&lt;D$140,0,10-(D$139-LOG('Indicator Data'!G92))/(D$139-D$140)*10))),1)</f>
        <v>8.6</v>
      </c>
      <c r="E90" s="4">
        <f>IF('Indicator Data'!D92="No data","x",ROUND(IF(('Indicator Data'!D92)&gt;E$139,10,IF(('Indicator Data'!D92)&lt;E$140,0,10-(E$139-('Indicator Data'!D92))/(E$139-E$140)*10)),1))</f>
        <v>1.4</v>
      </c>
      <c r="F90" s="53">
        <f>'Indicator Data'!E92/'Indicator Data'!$BC92</f>
        <v>5.5350265765837965E-2</v>
      </c>
      <c r="G90" s="53">
        <f>'Indicator Data'!F92/'Indicator Data'!$BC92</f>
        <v>0.19288129525726386</v>
      </c>
      <c r="H90" s="53">
        <f t="shared" si="14"/>
        <v>7.589545669723495E-2</v>
      </c>
      <c r="I90" s="4">
        <f t="shared" si="15"/>
        <v>1.9</v>
      </c>
      <c r="J90" s="4">
        <f>ROUND(IF('Indicator Data'!I92=0,0,IF(LOG('Indicator Data'!I92)&gt;J$139,10,IF(LOG('Indicator Data'!I92)&lt;J$140,0,10-(J$139-LOG('Indicator Data'!I92))/(J$139-J$140)*10))),1)</f>
        <v>10</v>
      </c>
      <c r="K90" s="53">
        <f>'Indicator Data'!G92/'Indicator Data'!$BC92</f>
        <v>5.1227459218359979E-3</v>
      </c>
      <c r="L90" s="53">
        <f>'Indicator Data'!I92/'Indicator Data'!$BD92</f>
        <v>4.0307001758241486E-3</v>
      </c>
      <c r="M90" s="4">
        <f t="shared" si="16"/>
        <v>1.7</v>
      </c>
      <c r="N90" s="4">
        <f t="shared" si="17"/>
        <v>1.3</v>
      </c>
      <c r="O90" s="4">
        <f>ROUND(IF('Indicator Data'!J92=0,0,IF('Indicator Data'!J92&gt;O$139,10,IF('Indicator Data'!J92&lt;O$140,0,10-(O$139-'Indicator Data'!J92)/(O$139-O$140)*10))),1)</f>
        <v>0</v>
      </c>
      <c r="P90" s="143">
        <f t="shared" si="18"/>
        <v>7.8</v>
      </c>
      <c r="Q90" s="143">
        <f t="shared" si="19"/>
        <v>3.9</v>
      </c>
      <c r="R90" s="4">
        <f>IF('Indicator Data'!H92="No data","x",ROUND(IF('Indicator Data'!H92=0,0,IF('Indicator Data'!H92&gt;R$139,10,IF('Indicator Data'!H92&lt;R$140,0,10-(R$139-'Indicator Data'!H92)/(R$139-R$140)*10))),1))</f>
        <v>3.5</v>
      </c>
      <c r="S90" s="6">
        <f t="shared" si="20"/>
        <v>1.4</v>
      </c>
      <c r="T90" s="6">
        <f t="shared" si="21"/>
        <v>6.2</v>
      </c>
      <c r="U90" s="6">
        <f t="shared" si="22"/>
        <v>1.9</v>
      </c>
      <c r="V90" s="6">
        <f t="shared" si="23"/>
        <v>3.7</v>
      </c>
      <c r="W90" s="12">
        <f t="shared" si="24"/>
        <v>3.6</v>
      </c>
      <c r="X90" s="4">
        <f>ROUND(IF('Indicator Data'!M92=0,0,IF('Indicator Data'!M92&gt;X$139,10,IF('Indicator Data'!M92&lt;X$140,0,10-(X$139-'Indicator Data'!M92)/(X$139-X$140)*10))),1)</f>
        <v>10</v>
      </c>
      <c r="Y90" s="4">
        <f>ROUND(IF('Indicator Data'!N92=0,0,IF('Indicator Data'!N92&gt;Y$139,10,IF('Indicator Data'!N92&lt;Y$140,0,10-(Y$139-'Indicator Data'!N92)/(Y$139-Y$140)*10))),1)</f>
        <v>10</v>
      </c>
      <c r="Z90" s="6">
        <f t="shared" si="25"/>
        <v>10</v>
      </c>
      <c r="AA90" s="6">
        <f>IF('Indicator Data'!K92=5,10,IF('Indicator Data'!K92=4,8,IF('Indicator Data'!K92=3,5,IF('Indicator Data'!K92=2,2,IF('Indicator Data'!K92=1,1,0)))))</f>
        <v>10</v>
      </c>
      <c r="AB90" s="176">
        <f>IF('Indicator Data'!L92="No data","x",IF('Indicator Data'!L92&gt;1000,10,IF('Indicator Data'!L92&gt;=500,9,IF('Indicator Data'!L92&gt;=240,8,IF('Indicator Data'!L92&gt;=120,7,IF('Indicator Data'!L92&gt;=60,6,IF('Indicator Data'!L92&gt;=20,5,IF('Indicator Data'!L92&gt;=1,4,0))))))))</f>
        <v>8</v>
      </c>
      <c r="AC90" s="6">
        <f t="shared" si="26"/>
        <v>10</v>
      </c>
      <c r="AD90" s="7">
        <f t="shared" si="27"/>
        <v>10</v>
      </c>
    </row>
    <row r="91" spans="1:30">
      <c r="A91" s="8" t="s">
        <v>297</v>
      </c>
      <c r="B91" s="26" t="s">
        <v>244</v>
      </c>
      <c r="C91" s="26" t="s">
        <v>298</v>
      </c>
      <c r="D91" s="4">
        <f>ROUND(IF('Indicator Data'!G93=0,0,IF(LOG('Indicator Data'!G93)&gt;D$139,10,IF(LOG('Indicator Data'!G93)&lt;D$140,0,10-(D$139-LOG('Indicator Data'!G93))/(D$139-D$140)*10))),1)</f>
        <v>7.9</v>
      </c>
      <c r="E91" s="4">
        <f>IF('Indicator Data'!D93="No data","x",ROUND(IF(('Indicator Data'!D93)&gt;E$139,10,IF(('Indicator Data'!D93)&lt;E$140,0,10-(E$139-('Indicator Data'!D93))/(E$139-E$140)*10)),1))</f>
        <v>2</v>
      </c>
      <c r="F91" s="53">
        <f>'Indicator Data'!E93/'Indicator Data'!$BC93</f>
        <v>0.30301578387579525</v>
      </c>
      <c r="G91" s="53">
        <f>'Indicator Data'!F93/'Indicator Data'!$BC93</f>
        <v>6.8547722850417644E-2</v>
      </c>
      <c r="H91" s="53">
        <f t="shared" si="14"/>
        <v>0.16864482265050204</v>
      </c>
      <c r="I91" s="4">
        <f t="shared" si="15"/>
        <v>4.2</v>
      </c>
      <c r="J91" s="4">
        <f>ROUND(IF('Indicator Data'!I93=0,0,IF(LOG('Indicator Data'!I93)&gt;J$139,10,IF(LOG('Indicator Data'!I93)&lt;J$140,0,10-(J$139-LOG('Indicator Data'!I93))/(J$139-J$140)*10))),1)</f>
        <v>10</v>
      </c>
      <c r="K91" s="53">
        <f>'Indicator Data'!G93/'Indicator Data'!$BC93</f>
        <v>3.109004065492325E-3</v>
      </c>
      <c r="L91" s="53">
        <f>'Indicator Data'!I93/'Indicator Data'!$BD93</f>
        <v>4.0307001758241486E-3</v>
      </c>
      <c r="M91" s="4">
        <f t="shared" si="16"/>
        <v>1</v>
      </c>
      <c r="N91" s="4">
        <f t="shared" si="17"/>
        <v>1.3</v>
      </c>
      <c r="O91" s="4">
        <f>ROUND(IF('Indicator Data'!J93=0,0,IF('Indicator Data'!J93&gt;O$139,10,IF('Indicator Data'!J93&lt;O$140,0,10-(O$139-'Indicator Data'!J93)/(O$139-O$140)*10))),1)</f>
        <v>0</v>
      </c>
      <c r="P91" s="143">
        <f t="shared" si="18"/>
        <v>7.8</v>
      </c>
      <c r="Q91" s="143">
        <f t="shared" si="19"/>
        <v>3.9</v>
      </c>
      <c r="R91" s="4">
        <f>IF('Indicator Data'!H93="No data","x",ROUND(IF('Indicator Data'!H93=0,0,IF('Indicator Data'!H93&gt;R$139,10,IF('Indicator Data'!H93&lt;R$140,0,10-(R$139-'Indicator Data'!H93)/(R$139-R$140)*10))),1))</f>
        <v>2.5</v>
      </c>
      <c r="S91" s="6">
        <f t="shared" si="20"/>
        <v>2</v>
      </c>
      <c r="T91" s="6">
        <f t="shared" si="21"/>
        <v>5.4</v>
      </c>
      <c r="U91" s="6">
        <f t="shared" si="22"/>
        <v>4.2</v>
      </c>
      <c r="V91" s="6">
        <f t="shared" si="23"/>
        <v>3.2</v>
      </c>
      <c r="W91" s="12">
        <f t="shared" si="24"/>
        <v>3.8</v>
      </c>
      <c r="X91" s="4">
        <f>ROUND(IF('Indicator Data'!M93=0,0,IF('Indicator Data'!M93&gt;X$139,10,IF('Indicator Data'!M93&lt;X$140,0,10-(X$139-'Indicator Data'!M93)/(X$139-X$140)*10))),1)</f>
        <v>10</v>
      </c>
      <c r="Y91" s="4">
        <f>ROUND(IF('Indicator Data'!N93=0,0,IF('Indicator Data'!N93&gt;Y$139,10,IF('Indicator Data'!N93&lt;Y$140,0,10-(Y$139-'Indicator Data'!N93)/(Y$139-Y$140)*10))),1)</f>
        <v>10</v>
      </c>
      <c r="Z91" s="6">
        <f t="shared" si="25"/>
        <v>10</v>
      </c>
      <c r="AA91" s="6">
        <f>IF('Indicator Data'!K93=5,10,IF('Indicator Data'!K93=4,8,IF('Indicator Data'!K93=3,5,IF('Indicator Data'!K93=2,2,IF('Indicator Data'!K93=1,1,0)))))</f>
        <v>5</v>
      </c>
      <c r="AB91" s="176">
        <f>IF('Indicator Data'!L93="No data","x",IF('Indicator Data'!L93&gt;1000,10,IF('Indicator Data'!L93&gt;=500,9,IF('Indicator Data'!L93&gt;=240,8,IF('Indicator Data'!L93&gt;=120,7,IF('Indicator Data'!L93&gt;=60,6,IF('Indicator Data'!L93&gt;=20,5,IF('Indicator Data'!L93&gt;=1,4,0))))))))</f>
        <v>7</v>
      </c>
      <c r="AC91" s="6">
        <f t="shared" si="26"/>
        <v>7</v>
      </c>
      <c r="AD91" s="7">
        <f t="shared" si="27"/>
        <v>7.3</v>
      </c>
    </row>
    <row r="92" spans="1:30">
      <c r="A92" s="8" t="s">
        <v>299</v>
      </c>
      <c r="B92" s="26" t="s">
        <v>244</v>
      </c>
      <c r="C92" s="26" t="s">
        <v>300</v>
      </c>
      <c r="D92" s="4">
        <f>ROUND(IF('Indicator Data'!G94=0,0,IF(LOG('Indicator Data'!G94)&gt;D$139,10,IF(LOG('Indicator Data'!G94)&lt;D$140,0,10-(D$139-LOG('Indicator Data'!G94))/(D$139-D$140)*10))),1)</f>
        <v>6.3</v>
      </c>
      <c r="E92" s="4" t="str">
        <f>IF('Indicator Data'!D94="No data","x",ROUND(IF(('Indicator Data'!D94)&gt;E$139,10,IF(('Indicator Data'!D94)&lt;E$140,0,10-(E$139-('Indicator Data'!D94))/(E$139-E$140)*10)),1))</f>
        <v>x</v>
      </c>
      <c r="F92" s="53">
        <f>'Indicator Data'!E94/'Indicator Data'!$BC94</f>
        <v>0.34111275951206144</v>
      </c>
      <c r="G92" s="53">
        <f>'Indicator Data'!F94/'Indicator Data'!$BC94</f>
        <v>0.2222415496455809</v>
      </c>
      <c r="H92" s="53">
        <f t="shared" si="14"/>
        <v>0.22611676716742596</v>
      </c>
      <c r="I92" s="4">
        <f t="shared" si="15"/>
        <v>5.7</v>
      </c>
      <c r="J92" s="4">
        <f>ROUND(IF('Indicator Data'!I94=0,0,IF(LOG('Indicator Data'!I94)&gt;J$139,10,IF(LOG('Indicator Data'!I94)&lt;J$140,0,10-(J$139-LOG('Indicator Data'!I94))/(J$139-J$140)*10))),1)</f>
        <v>10</v>
      </c>
      <c r="K92" s="53">
        <f>'Indicator Data'!G94/'Indicator Data'!$BC94</f>
        <v>1.2511132900956431E-3</v>
      </c>
      <c r="L92" s="53">
        <f>'Indicator Data'!I94/'Indicator Data'!$BD94</f>
        <v>4.0307001758241486E-3</v>
      </c>
      <c r="M92" s="4">
        <f t="shared" si="16"/>
        <v>0.4</v>
      </c>
      <c r="N92" s="4">
        <f t="shared" si="17"/>
        <v>1.3</v>
      </c>
      <c r="O92" s="4">
        <f>ROUND(IF('Indicator Data'!J94=0,0,IF('Indicator Data'!J94&gt;O$139,10,IF('Indicator Data'!J94&lt;O$140,0,10-(O$139-'Indicator Data'!J94)/(O$139-O$140)*10))),1)</f>
        <v>0</v>
      </c>
      <c r="P92" s="143">
        <f t="shared" si="18"/>
        <v>7.8</v>
      </c>
      <c r="Q92" s="143">
        <f t="shared" si="19"/>
        <v>3.9</v>
      </c>
      <c r="R92" s="4">
        <f>IF('Indicator Data'!H94="No data","x",ROUND(IF('Indicator Data'!H94=0,0,IF('Indicator Data'!H94&gt;R$139,10,IF('Indicator Data'!H94&lt;R$140,0,10-(R$139-'Indicator Data'!H94)/(R$139-R$140)*10))),1))</f>
        <v>3.2</v>
      </c>
      <c r="S92" s="6" t="str">
        <f t="shared" si="20"/>
        <v>x</v>
      </c>
      <c r="T92" s="6">
        <f t="shared" si="21"/>
        <v>3.9</v>
      </c>
      <c r="U92" s="6">
        <f t="shared" si="22"/>
        <v>5.7</v>
      </c>
      <c r="V92" s="6">
        <f t="shared" si="23"/>
        <v>3.6</v>
      </c>
      <c r="W92" s="12">
        <f t="shared" si="24"/>
        <v>4.5</v>
      </c>
      <c r="X92" s="4">
        <f>ROUND(IF('Indicator Data'!M94=0,0,IF('Indicator Data'!M94&gt;X$139,10,IF('Indicator Data'!M94&lt;X$140,0,10-(X$139-'Indicator Data'!M94)/(X$139-X$140)*10))),1)</f>
        <v>10</v>
      </c>
      <c r="Y92" s="4">
        <f>ROUND(IF('Indicator Data'!N94=0,0,IF('Indicator Data'!N94&gt;Y$139,10,IF('Indicator Data'!N94&lt;Y$140,0,10-(Y$139-'Indicator Data'!N94)/(Y$139-Y$140)*10))),1)</f>
        <v>10</v>
      </c>
      <c r="Z92" s="6">
        <f t="shared" si="25"/>
        <v>10</v>
      </c>
      <c r="AA92" s="6">
        <f>IF('Indicator Data'!K94=5,10,IF('Indicator Data'!K94=4,8,IF('Indicator Data'!K94=3,5,IF('Indicator Data'!K94=2,2,IF('Indicator Data'!K94=1,1,0)))))</f>
        <v>0</v>
      </c>
      <c r="AB92" s="176">
        <f>IF('Indicator Data'!L94="No data","x",IF('Indicator Data'!L94&gt;1000,10,IF('Indicator Data'!L94&gt;=500,9,IF('Indicator Data'!L94&gt;=240,8,IF('Indicator Data'!L94&gt;=120,7,IF('Indicator Data'!L94&gt;=60,6,IF('Indicator Data'!L94&gt;=20,5,IF('Indicator Data'!L94&gt;=1,4,0))))))))</f>
        <v>5</v>
      </c>
      <c r="AC92" s="6">
        <f t="shared" si="26"/>
        <v>5</v>
      </c>
      <c r="AD92" s="7">
        <f t="shared" si="27"/>
        <v>5</v>
      </c>
    </row>
    <row r="93" spans="1:30">
      <c r="A93" s="8" t="s">
        <v>301</v>
      </c>
      <c r="B93" s="26" t="s">
        <v>244</v>
      </c>
      <c r="C93" s="26" t="s">
        <v>302</v>
      </c>
      <c r="D93" s="4">
        <f>ROUND(IF('Indicator Data'!G95=0,0,IF(LOG('Indicator Data'!G95)&gt;D$139,10,IF(LOG('Indicator Data'!G95)&lt;D$140,0,10-(D$139-LOG('Indicator Data'!G95))/(D$139-D$140)*10))),1)</f>
        <v>1.9</v>
      </c>
      <c r="E93" s="4" t="str">
        <f>IF('Indicator Data'!D95="No data","x",ROUND(IF(('Indicator Data'!D95)&gt;E$139,10,IF(('Indicator Data'!D95)&lt;E$140,0,10-(E$139-('Indicator Data'!D95))/(E$139-E$140)*10)),1))</f>
        <v>x</v>
      </c>
      <c r="F93" s="53">
        <f>'Indicator Data'!E95/'Indicator Data'!$BC95</f>
        <v>0.25276269638288668</v>
      </c>
      <c r="G93" s="53">
        <f>'Indicator Data'!F95/'Indicator Data'!$BC95</f>
        <v>0.15749999054901806</v>
      </c>
      <c r="H93" s="53">
        <f t="shared" si="14"/>
        <v>0.16575634582869786</v>
      </c>
      <c r="I93" s="4">
        <f t="shared" si="15"/>
        <v>4.0999999999999996</v>
      </c>
      <c r="J93" s="4">
        <f>ROUND(IF('Indicator Data'!I95=0,0,IF(LOG('Indicator Data'!I95)&gt;J$139,10,IF(LOG('Indicator Data'!I95)&lt;J$140,0,10-(J$139-LOG('Indicator Data'!I95))/(J$139-J$140)*10))),1)</f>
        <v>10</v>
      </c>
      <c r="K93" s="53">
        <f>'Indicator Data'!G95/'Indicator Data'!$BC95</f>
        <v>6.080297389530505E-5</v>
      </c>
      <c r="L93" s="53">
        <f>'Indicator Data'!I95/'Indicator Data'!$BD95</f>
        <v>4.0307001758241486E-3</v>
      </c>
      <c r="M93" s="4">
        <f t="shared" si="16"/>
        <v>0</v>
      </c>
      <c r="N93" s="4">
        <f t="shared" si="17"/>
        <v>1.3</v>
      </c>
      <c r="O93" s="4">
        <f>ROUND(IF('Indicator Data'!J95=0,0,IF('Indicator Data'!J95&gt;O$139,10,IF('Indicator Data'!J95&lt;O$140,0,10-(O$139-'Indicator Data'!J95)/(O$139-O$140)*10))),1)</f>
        <v>0</v>
      </c>
      <c r="P93" s="143">
        <f t="shared" si="18"/>
        <v>7.8</v>
      </c>
      <c r="Q93" s="143">
        <f t="shared" si="19"/>
        <v>3.9</v>
      </c>
      <c r="R93" s="4">
        <f>IF('Indicator Data'!H95="No data","x",ROUND(IF('Indicator Data'!H95=0,0,IF('Indicator Data'!H95&gt;R$139,10,IF('Indicator Data'!H95&lt;R$140,0,10-(R$139-'Indicator Data'!H95)/(R$139-R$140)*10))),1))</f>
        <v>2.9</v>
      </c>
      <c r="S93" s="6" t="str">
        <f t="shared" si="20"/>
        <v>x</v>
      </c>
      <c r="T93" s="6">
        <f t="shared" si="21"/>
        <v>1</v>
      </c>
      <c r="U93" s="6">
        <f t="shared" si="22"/>
        <v>4.0999999999999996</v>
      </c>
      <c r="V93" s="6">
        <f t="shared" si="23"/>
        <v>3.4</v>
      </c>
      <c r="W93" s="12">
        <f t="shared" si="24"/>
        <v>2.9</v>
      </c>
      <c r="X93" s="4">
        <f>ROUND(IF('Indicator Data'!M95=0,0,IF('Indicator Data'!M95&gt;X$139,10,IF('Indicator Data'!M95&lt;X$140,0,10-(X$139-'Indicator Data'!M95)/(X$139-X$140)*10))),1)</f>
        <v>10</v>
      </c>
      <c r="Y93" s="4">
        <f>ROUND(IF('Indicator Data'!N95=0,0,IF('Indicator Data'!N95&gt;Y$139,10,IF('Indicator Data'!N95&lt;Y$140,0,10-(Y$139-'Indicator Data'!N95)/(Y$139-Y$140)*10))),1)</f>
        <v>10</v>
      </c>
      <c r="Z93" s="6">
        <f t="shared" si="25"/>
        <v>10</v>
      </c>
      <c r="AA93" s="6">
        <f>IF('Indicator Data'!K95=5,10,IF('Indicator Data'!K95=4,8,IF('Indicator Data'!K95=3,5,IF('Indicator Data'!K95=2,2,IF('Indicator Data'!K95=1,1,0)))))</f>
        <v>0</v>
      </c>
      <c r="AB93" s="176">
        <f>IF('Indicator Data'!L95="No data","x",IF('Indicator Data'!L95&gt;1000,10,IF('Indicator Data'!L95&gt;=500,9,IF('Indicator Data'!L95&gt;=240,8,IF('Indicator Data'!L95&gt;=120,7,IF('Indicator Data'!L95&gt;=60,6,IF('Indicator Data'!L95&gt;=20,5,IF('Indicator Data'!L95&gt;=1,4,0))))))))</f>
        <v>6</v>
      </c>
      <c r="AC93" s="6">
        <f t="shared" si="26"/>
        <v>6</v>
      </c>
      <c r="AD93" s="7">
        <f t="shared" si="27"/>
        <v>5.3</v>
      </c>
    </row>
    <row r="94" spans="1:30">
      <c r="A94" s="8" t="s">
        <v>303</v>
      </c>
      <c r="B94" s="26" t="s">
        <v>244</v>
      </c>
      <c r="C94" s="26" t="s">
        <v>304</v>
      </c>
      <c r="D94" s="4">
        <f>ROUND(IF('Indicator Data'!G96=0,0,IF(LOG('Indicator Data'!G96)&gt;D$139,10,IF(LOG('Indicator Data'!G96)&lt;D$140,0,10-(D$139-LOG('Indicator Data'!G96))/(D$139-D$140)*10))),1)</f>
        <v>3.4</v>
      </c>
      <c r="E94" s="4" t="str">
        <f>IF('Indicator Data'!D96="No data","x",ROUND(IF(('Indicator Data'!D96)&gt;E$139,10,IF(('Indicator Data'!D96)&lt;E$140,0,10-(E$139-('Indicator Data'!D96))/(E$139-E$140)*10)),1))</f>
        <v>x</v>
      </c>
      <c r="F94" s="53">
        <f>'Indicator Data'!E96/'Indicator Data'!$BC96</f>
        <v>9.7453111250321911E-2</v>
      </c>
      <c r="G94" s="53">
        <f>'Indicator Data'!F96/'Indicator Data'!$BC96</f>
        <v>5.4617737757984376E-2</v>
      </c>
      <c r="H94" s="53">
        <f t="shared" si="14"/>
        <v>6.2380990064657048E-2</v>
      </c>
      <c r="I94" s="4">
        <f t="shared" si="15"/>
        <v>1.6</v>
      </c>
      <c r="J94" s="4">
        <f>ROUND(IF('Indicator Data'!I96=0,0,IF(LOG('Indicator Data'!I96)&gt;J$139,10,IF(LOG('Indicator Data'!I96)&lt;J$140,0,10-(J$139-LOG('Indicator Data'!I96))/(J$139-J$140)*10))),1)</f>
        <v>10</v>
      </c>
      <c r="K94" s="53">
        <f>'Indicator Data'!G96/'Indicator Data'!$BC96</f>
        <v>9.6872751217359765E-5</v>
      </c>
      <c r="L94" s="53">
        <f>'Indicator Data'!I96/'Indicator Data'!$BD96</f>
        <v>4.0307001758241486E-3</v>
      </c>
      <c r="M94" s="4">
        <f t="shared" si="16"/>
        <v>0</v>
      </c>
      <c r="N94" s="4">
        <f t="shared" si="17"/>
        <v>1.3</v>
      </c>
      <c r="O94" s="4">
        <f>ROUND(IF('Indicator Data'!J96=0,0,IF('Indicator Data'!J96&gt;O$139,10,IF('Indicator Data'!J96&lt;O$140,0,10-(O$139-'Indicator Data'!J96)/(O$139-O$140)*10))),1)</f>
        <v>0</v>
      </c>
      <c r="P94" s="143">
        <f t="shared" si="18"/>
        <v>7.8</v>
      </c>
      <c r="Q94" s="143">
        <f t="shared" si="19"/>
        <v>3.9</v>
      </c>
      <c r="R94" s="4">
        <f>IF('Indicator Data'!H96="No data","x",ROUND(IF('Indicator Data'!H96=0,0,IF('Indicator Data'!H96&gt;R$139,10,IF('Indicator Data'!H96&lt;R$140,0,10-(R$139-'Indicator Data'!H96)/(R$139-R$140)*10))),1))</f>
        <v>2.4</v>
      </c>
      <c r="S94" s="6" t="str">
        <f t="shared" si="20"/>
        <v>x</v>
      </c>
      <c r="T94" s="6">
        <f t="shared" si="21"/>
        <v>1.9</v>
      </c>
      <c r="U94" s="6">
        <f t="shared" si="22"/>
        <v>1.6</v>
      </c>
      <c r="V94" s="6">
        <f t="shared" si="23"/>
        <v>3.2</v>
      </c>
      <c r="W94" s="12">
        <f t="shared" si="24"/>
        <v>2.2999999999999998</v>
      </c>
      <c r="X94" s="4">
        <f>ROUND(IF('Indicator Data'!M96=0,0,IF('Indicator Data'!M96&gt;X$139,10,IF('Indicator Data'!M96&lt;X$140,0,10-(X$139-'Indicator Data'!M96)/(X$139-X$140)*10))),1)</f>
        <v>10</v>
      </c>
      <c r="Y94" s="4">
        <f>ROUND(IF('Indicator Data'!N96=0,0,IF('Indicator Data'!N96&gt;Y$139,10,IF('Indicator Data'!N96&lt;Y$140,0,10-(Y$139-'Indicator Data'!N96)/(Y$139-Y$140)*10))),1)</f>
        <v>10</v>
      </c>
      <c r="Z94" s="6">
        <f t="shared" si="25"/>
        <v>10</v>
      </c>
      <c r="AA94" s="6">
        <f>IF('Indicator Data'!K96=5,10,IF('Indicator Data'!K96=4,8,IF('Indicator Data'!K96=3,5,IF('Indicator Data'!K96=2,2,IF('Indicator Data'!K96=1,1,0)))))</f>
        <v>5</v>
      </c>
      <c r="AB94" s="176">
        <f>IF('Indicator Data'!L96="No data","x",IF('Indicator Data'!L96&gt;1000,10,IF('Indicator Data'!L96&gt;=500,9,IF('Indicator Data'!L96&gt;=240,8,IF('Indicator Data'!L96&gt;=120,7,IF('Indicator Data'!L96&gt;=60,6,IF('Indicator Data'!L96&gt;=20,5,IF('Indicator Data'!L96&gt;=1,4,0))))))))</f>
        <v>5</v>
      </c>
      <c r="AC94" s="6">
        <f t="shared" si="26"/>
        <v>5</v>
      </c>
      <c r="AD94" s="7">
        <f t="shared" si="27"/>
        <v>6.7</v>
      </c>
    </row>
    <row r="95" spans="1:30">
      <c r="A95" s="8" t="s">
        <v>305</v>
      </c>
      <c r="B95" s="26" t="s">
        <v>244</v>
      </c>
      <c r="C95" s="26" t="s">
        <v>306</v>
      </c>
      <c r="D95" s="4">
        <f>ROUND(IF('Indicator Data'!G97=0,0,IF(LOG('Indicator Data'!G97)&gt;D$139,10,IF(LOG('Indicator Data'!G97)&lt;D$140,0,10-(D$139-LOG('Indicator Data'!G97))/(D$139-D$140)*10))),1)</f>
        <v>3.3</v>
      </c>
      <c r="E95" s="4">
        <f>IF('Indicator Data'!D97="No data","x",ROUND(IF(('Indicator Data'!D97)&gt;E$139,10,IF(('Indicator Data'!D97)&lt;E$140,0,10-(E$139-('Indicator Data'!D97))/(E$139-E$140)*10)),1))</f>
        <v>1.4</v>
      </c>
      <c r="F95" s="53">
        <f>'Indicator Data'!E97/'Indicator Data'!$BC97</f>
        <v>0.27190968224771711</v>
      </c>
      <c r="G95" s="53">
        <f>'Indicator Data'!F97/'Indicator Data'!$BC97</f>
        <v>0.16216191197627469</v>
      </c>
      <c r="H95" s="53">
        <f t="shared" si="14"/>
        <v>0.17649531911792724</v>
      </c>
      <c r="I95" s="4">
        <f t="shared" si="15"/>
        <v>4.4000000000000004</v>
      </c>
      <c r="J95" s="4">
        <f>ROUND(IF('Indicator Data'!I97=0,0,IF(LOG('Indicator Data'!I97)&gt;J$139,10,IF(LOG('Indicator Data'!I97)&lt;J$140,0,10-(J$139-LOG('Indicator Data'!I97))/(J$139-J$140)*10))),1)</f>
        <v>10</v>
      </c>
      <c r="K95" s="53">
        <f>'Indicator Data'!G97/'Indicator Data'!$BC97</f>
        <v>1.7690597726601241E-4</v>
      </c>
      <c r="L95" s="53">
        <f>'Indicator Data'!I97/'Indicator Data'!$BD97</f>
        <v>4.0307001758241486E-3</v>
      </c>
      <c r="M95" s="4">
        <f t="shared" si="16"/>
        <v>0.1</v>
      </c>
      <c r="N95" s="4">
        <f t="shared" si="17"/>
        <v>1.3</v>
      </c>
      <c r="O95" s="4">
        <f>ROUND(IF('Indicator Data'!J97=0,0,IF('Indicator Data'!J97&gt;O$139,10,IF('Indicator Data'!J97&lt;O$140,0,10-(O$139-'Indicator Data'!J97)/(O$139-O$140)*10))),1)</f>
        <v>1.4</v>
      </c>
      <c r="P95" s="143">
        <f t="shared" si="18"/>
        <v>7.8</v>
      </c>
      <c r="Q95" s="143">
        <f t="shared" si="19"/>
        <v>4.5999999999999996</v>
      </c>
      <c r="R95" s="4">
        <f>IF('Indicator Data'!H97="No data","x",ROUND(IF('Indicator Data'!H97=0,0,IF('Indicator Data'!H97&gt;R$139,10,IF('Indicator Data'!H97&lt;R$140,0,10-(R$139-'Indicator Data'!H97)/(R$139-R$140)*10))),1))</f>
        <v>2.7</v>
      </c>
      <c r="S95" s="6">
        <f t="shared" si="20"/>
        <v>1.4</v>
      </c>
      <c r="T95" s="6">
        <f t="shared" si="21"/>
        <v>1.8</v>
      </c>
      <c r="U95" s="6">
        <f t="shared" si="22"/>
        <v>4.4000000000000004</v>
      </c>
      <c r="V95" s="6">
        <f t="shared" si="23"/>
        <v>3.7</v>
      </c>
      <c r="W95" s="12">
        <f t="shared" si="24"/>
        <v>2.9</v>
      </c>
      <c r="X95" s="4">
        <f>ROUND(IF('Indicator Data'!M97=0,0,IF('Indicator Data'!M97&gt;X$139,10,IF('Indicator Data'!M97&lt;X$140,0,10-(X$139-'Indicator Data'!M97)/(X$139-X$140)*10))),1)</f>
        <v>10</v>
      </c>
      <c r="Y95" s="4">
        <f>ROUND(IF('Indicator Data'!N97=0,0,IF('Indicator Data'!N97&gt;Y$139,10,IF('Indicator Data'!N97&lt;Y$140,0,10-(Y$139-'Indicator Data'!N97)/(Y$139-Y$140)*10))),1)</f>
        <v>10</v>
      </c>
      <c r="Z95" s="6">
        <f t="shared" si="25"/>
        <v>10</v>
      </c>
      <c r="AA95" s="6">
        <f>IF('Indicator Data'!K97=5,10,IF('Indicator Data'!K97=4,8,IF('Indicator Data'!K97=3,5,IF('Indicator Data'!K97=2,2,IF('Indicator Data'!K97=1,1,0)))))</f>
        <v>5</v>
      </c>
      <c r="AB95" s="176">
        <f>IF('Indicator Data'!L97="No data","x",IF('Indicator Data'!L97&gt;1000,10,IF('Indicator Data'!L97&gt;=500,9,IF('Indicator Data'!L97&gt;=240,8,IF('Indicator Data'!L97&gt;=120,7,IF('Indicator Data'!L97&gt;=60,6,IF('Indicator Data'!L97&gt;=20,5,IF('Indicator Data'!L97&gt;=1,4,0))))))))</f>
        <v>8</v>
      </c>
      <c r="AC95" s="6">
        <f t="shared" si="26"/>
        <v>8</v>
      </c>
      <c r="AD95" s="7">
        <f t="shared" si="27"/>
        <v>8</v>
      </c>
    </row>
    <row r="96" spans="1:30">
      <c r="A96" s="8" t="s">
        <v>307</v>
      </c>
      <c r="B96" s="26" t="s">
        <v>244</v>
      </c>
      <c r="C96" s="26" t="s">
        <v>308</v>
      </c>
      <c r="D96" s="4">
        <f>ROUND(IF('Indicator Data'!G98=0,0,IF(LOG('Indicator Data'!G98)&gt;D$139,10,IF(LOG('Indicator Data'!G98)&lt;D$140,0,10-(D$139-LOG('Indicator Data'!G98))/(D$139-D$140)*10))),1)</f>
        <v>10</v>
      </c>
      <c r="E96" s="4">
        <f>IF('Indicator Data'!D98="No data","x",ROUND(IF(('Indicator Data'!D98)&gt;E$139,10,IF(('Indicator Data'!D98)&lt;E$140,0,10-(E$139-('Indicator Data'!D98))/(E$139-E$140)*10)),1))</f>
        <v>2.5</v>
      </c>
      <c r="F96" s="53">
        <f>'Indicator Data'!E98/'Indicator Data'!$BC98</f>
        <v>0.20362507707645475</v>
      </c>
      <c r="G96" s="53">
        <f>'Indicator Data'!F98/'Indicator Data'!$BC98</f>
        <v>0.16239907766114203</v>
      </c>
      <c r="H96" s="53">
        <f t="shared" si="14"/>
        <v>0.1424123079535129</v>
      </c>
      <c r="I96" s="4">
        <f t="shared" si="15"/>
        <v>3.6</v>
      </c>
      <c r="J96" s="4">
        <f>ROUND(IF('Indicator Data'!I98=0,0,IF(LOG('Indicator Data'!I98)&gt;J$139,10,IF(LOG('Indicator Data'!I98)&lt;J$140,0,10-(J$139-LOG('Indicator Data'!I98))/(J$139-J$140)*10))),1)</f>
        <v>10</v>
      </c>
      <c r="K96" s="53">
        <f>'Indicator Data'!G98/'Indicator Data'!$BC98</f>
        <v>3.5106734410136529E-2</v>
      </c>
      <c r="L96" s="53">
        <f>'Indicator Data'!I98/'Indicator Data'!$BD98</f>
        <v>4.0307001758241486E-3</v>
      </c>
      <c r="M96" s="4">
        <f t="shared" si="16"/>
        <v>10</v>
      </c>
      <c r="N96" s="4">
        <f t="shared" si="17"/>
        <v>1.3</v>
      </c>
      <c r="O96" s="4">
        <f>ROUND(IF('Indicator Data'!J98=0,0,IF('Indicator Data'!J98&gt;O$139,10,IF('Indicator Data'!J98&lt;O$140,0,10-(O$139-'Indicator Data'!J98)/(O$139-O$140)*10))),1)</f>
        <v>0</v>
      </c>
      <c r="P96" s="143">
        <f t="shared" si="18"/>
        <v>7.8</v>
      </c>
      <c r="Q96" s="143">
        <f t="shared" si="19"/>
        <v>3.9</v>
      </c>
      <c r="R96" s="4">
        <f>IF('Indicator Data'!H98="No data","x",ROUND(IF('Indicator Data'!H98=0,0,IF('Indicator Data'!H98&gt;R$139,10,IF('Indicator Data'!H98&lt;R$140,0,10-(R$139-'Indicator Data'!H98)/(R$139-R$140)*10))),1))</f>
        <v>3.1</v>
      </c>
      <c r="S96" s="6">
        <f t="shared" si="20"/>
        <v>2.5</v>
      </c>
      <c r="T96" s="6">
        <f t="shared" si="21"/>
        <v>10</v>
      </c>
      <c r="U96" s="6">
        <f t="shared" si="22"/>
        <v>3.6</v>
      </c>
      <c r="V96" s="6">
        <f t="shared" si="23"/>
        <v>3.5</v>
      </c>
      <c r="W96" s="12">
        <f t="shared" si="24"/>
        <v>6.3</v>
      </c>
      <c r="X96" s="4">
        <f>ROUND(IF('Indicator Data'!M98=0,0,IF('Indicator Data'!M98&gt;X$139,10,IF('Indicator Data'!M98&lt;X$140,0,10-(X$139-'Indicator Data'!M98)/(X$139-X$140)*10))),1)</f>
        <v>10</v>
      </c>
      <c r="Y96" s="4">
        <f>ROUND(IF('Indicator Data'!N98=0,0,IF('Indicator Data'!N98&gt;Y$139,10,IF('Indicator Data'!N98&lt;Y$140,0,10-(Y$139-'Indicator Data'!N98)/(Y$139-Y$140)*10))),1)</f>
        <v>10</v>
      </c>
      <c r="Z96" s="6">
        <f t="shared" si="25"/>
        <v>10</v>
      </c>
      <c r="AA96" s="6">
        <f>IF('Indicator Data'!K98=5,10,IF('Indicator Data'!K98=4,8,IF('Indicator Data'!K98=3,5,IF('Indicator Data'!K98=2,2,IF('Indicator Data'!K98=1,1,0)))))</f>
        <v>0</v>
      </c>
      <c r="AB96" s="176">
        <f>IF('Indicator Data'!L98="No data","x",IF('Indicator Data'!L98&gt;1000,10,IF('Indicator Data'!L98&gt;=500,9,IF('Indicator Data'!L98&gt;=240,8,IF('Indicator Data'!L98&gt;=120,7,IF('Indicator Data'!L98&gt;=60,6,IF('Indicator Data'!L98&gt;=20,5,IF('Indicator Data'!L98&gt;=1,4,0))))))))</f>
        <v>8</v>
      </c>
      <c r="AC96" s="6">
        <f t="shared" si="26"/>
        <v>8</v>
      </c>
      <c r="AD96" s="7">
        <f t="shared" si="27"/>
        <v>8</v>
      </c>
    </row>
    <row r="97" spans="1:30">
      <c r="A97" s="8" t="s">
        <v>309</v>
      </c>
      <c r="B97" s="26" t="s">
        <v>244</v>
      </c>
      <c r="C97" s="26" t="s">
        <v>310</v>
      </c>
      <c r="D97" s="4">
        <f>ROUND(IF('Indicator Data'!G99=0,0,IF(LOG('Indicator Data'!G99)&gt;D$139,10,IF(LOG('Indicator Data'!G99)&lt;D$140,0,10-(D$139-LOG('Indicator Data'!G99))/(D$139-D$140)*10))),1)</f>
        <v>9.4</v>
      </c>
      <c r="E97" s="4">
        <f>IF('Indicator Data'!D99="No data","x",ROUND(IF(('Indicator Data'!D99)&gt;E$139,10,IF(('Indicator Data'!D99)&lt;E$140,0,10-(E$139-('Indicator Data'!D99))/(E$139-E$140)*10)),1))</f>
        <v>2.4</v>
      </c>
      <c r="F97" s="53">
        <f>'Indicator Data'!E99/'Indicator Data'!$BC99</f>
        <v>0.16287200150210013</v>
      </c>
      <c r="G97" s="53">
        <f>'Indicator Data'!F99/'Indicator Data'!$BC99</f>
        <v>4.0206142575174207E-2</v>
      </c>
      <c r="H97" s="53">
        <f t="shared" si="14"/>
        <v>9.148753639484361E-2</v>
      </c>
      <c r="I97" s="4">
        <f t="shared" si="15"/>
        <v>2.2999999999999998</v>
      </c>
      <c r="J97" s="4">
        <f>ROUND(IF('Indicator Data'!I99=0,0,IF(LOG('Indicator Data'!I99)&gt;J$139,10,IF(LOG('Indicator Data'!I99)&lt;J$140,0,10-(J$139-LOG('Indicator Data'!I99))/(J$139-J$140)*10))),1)</f>
        <v>10</v>
      </c>
      <c r="K97" s="53">
        <f>'Indicator Data'!G99/'Indicator Data'!$BC99</f>
        <v>9.3250190370907649E-3</v>
      </c>
      <c r="L97" s="53">
        <f>'Indicator Data'!I99/'Indicator Data'!$BD99</f>
        <v>4.0307001758241486E-3</v>
      </c>
      <c r="M97" s="4">
        <f t="shared" si="16"/>
        <v>3.1</v>
      </c>
      <c r="N97" s="4">
        <f t="shared" si="17"/>
        <v>1.3</v>
      </c>
      <c r="O97" s="4">
        <f>ROUND(IF('Indicator Data'!J99=0,0,IF('Indicator Data'!J99&gt;O$139,10,IF('Indicator Data'!J99&lt;O$140,0,10-(O$139-'Indicator Data'!J99)/(O$139-O$140)*10))),1)</f>
        <v>0</v>
      </c>
      <c r="P97" s="143">
        <f t="shared" si="18"/>
        <v>7.8</v>
      </c>
      <c r="Q97" s="143">
        <f t="shared" si="19"/>
        <v>3.9</v>
      </c>
      <c r="R97" s="4">
        <f>IF('Indicator Data'!H99="No data","x",ROUND(IF('Indicator Data'!H99=0,0,IF('Indicator Data'!H99&gt;R$139,10,IF('Indicator Data'!H99&lt;R$140,0,10-(R$139-'Indicator Data'!H99)/(R$139-R$140)*10))),1))</f>
        <v>2.2000000000000002</v>
      </c>
      <c r="S97" s="6">
        <f t="shared" si="20"/>
        <v>2.4</v>
      </c>
      <c r="T97" s="6">
        <f t="shared" si="21"/>
        <v>7.4</v>
      </c>
      <c r="U97" s="6">
        <f t="shared" si="22"/>
        <v>2.2999999999999998</v>
      </c>
      <c r="V97" s="6">
        <f t="shared" si="23"/>
        <v>3.1</v>
      </c>
      <c r="W97" s="12">
        <f t="shared" si="24"/>
        <v>4.2</v>
      </c>
      <c r="X97" s="4">
        <f>ROUND(IF('Indicator Data'!M99=0,0,IF('Indicator Data'!M99&gt;X$139,10,IF('Indicator Data'!M99&lt;X$140,0,10-(X$139-'Indicator Data'!M99)/(X$139-X$140)*10))),1)</f>
        <v>10</v>
      </c>
      <c r="Y97" s="4">
        <f>ROUND(IF('Indicator Data'!N99=0,0,IF('Indicator Data'!N99&gt;Y$139,10,IF('Indicator Data'!N99&lt;Y$140,0,10-(Y$139-'Indicator Data'!N99)/(Y$139-Y$140)*10))),1)</f>
        <v>0</v>
      </c>
      <c r="Z97" s="6">
        <f t="shared" si="25"/>
        <v>7.6</v>
      </c>
      <c r="AA97" s="6">
        <f>IF('Indicator Data'!K99=5,10,IF('Indicator Data'!K99=4,8,IF('Indicator Data'!K99=3,5,IF('Indicator Data'!K99=2,2,IF('Indicator Data'!K99=1,1,0)))))</f>
        <v>5</v>
      </c>
      <c r="AB97" s="176">
        <f>IF('Indicator Data'!L99="No data","x",IF('Indicator Data'!L99&gt;1000,10,IF('Indicator Data'!L99&gt;=500,9,IF('Indicator Data'!L99&gt;=240,8,IF('Indicator Data'!L99&gt;=120,7,IF('Indicator Data'!L99&gt;=60,6,IF('Indicator Data'!L99&gt;=20,5,IF('Indicator Data'!L99&gt;=1,4,0))))))))</f>
        <v>8</v>
      </c>
      <c r="AC97" s="6">
        <f t="shared" si="26"/>
        <v>8</v>
      </c>
      <c r="AD97" s="7">
        <f t="shared" si="27"/>
        <v>8</v>
      </c>
    </row>
    <row r="98" spans="1:30">
      <c r="A98" s="8" t="s">
        <v>311</v>
      </c>
      <c r="B98" s="26" t="s">
        <v>244</v>
      </c>
      <c r="C98" s="26" t="s">
        <v>312</v>
      </c>
      <c r="D98" s="4">
        <f>ROUND(IF('Indicator Data'!G100=0,0,IF(LOG('Indicator Data'!G100)&gt;D$139,10,IF(LOG('Indicator Data'!G100)&lt;D$140,0,10-(D$139-LOG('Indicator Data'!G100))/(D$139-D$140)*10))),1)</f>
        <v>8</v>
      </c>
      <c r="E98" s="4">
        <f>IF('Indicator Data'!D100="No data","x",ROUND(IF(('Indicator Data'!D100)&gt;E$139,10,IF(('Indicator Data'!D100)&lt;E$140,0,10-(E$139-('Indicator Data'!D100))/(E$139-E$140)*10)),1))</f>
        <v>0.8</v>
      </c>
      <c r="F98" s="53">
        <f>'Indicator Data'!E100/'Indicator Data'!$BC100</f>
        <v>0.23939747050225682</v>
      </c>
      <c r="G98" s="53">
        <f>'Indicator Data'!F100/'Indicator Data'!$BC100</f>
        <v>0.19666468001559098</v>
      </c>
      <c r="H98" s="53">
        <f t="shared" si="14"/>
        <v>0.16886490525502615</v>
      </c>
      <c r="I98" s="4">
        <f t="shared" si="15"/>
        <v>4.2</v>
      </c>
      <c r="J98" s="4">
        <f>ROUND(IF('Indicator Data'!I100=0,0,IF(LOG('Indicator Data'!I100)&gt;J$139,10,IF(LOG('Indicator Data'!I100)&lt;J$140,0,10-(J$139-LOG('Indicator Data'!I100))/(J$139-J$140)*10))),1)</f>
        <v>10</v>
      </c>
      <c r="K98" s="53">
        <f>'Indicator Data'!G100/'Indicator Data'!$BC100</f>
        <v>6.7123667026296983E-3</v>
      </c>
      <c r="L98" s="53">
        <f>'Indicator Data'!I100/'Indicator Data'!$BD100</f>
        <v>4.0307001758241486E-3</v>
      </c>
      <c r="M98" s="4">
        <f t="shared" si="16"/>
        <v>2.2000000000000002</v>
      </c>
      <c r="N98" s="4">
        <f t="shared" si="17"/>
        <v>1.3</v>
      </c>
      <c r="O98" s="4">
        <f>ROUND(IF('Indicator Data'!J100=0,0,IF('Indicator Data'!J100&gt;O$139,10,IF('Indicator Data'!J100&lt;O$140,0,10-(O$139-'Indicator Data'!J100)/(O$139-O$140)*10))),1)</f>
        <v>0</v>
      </c>
      <c r="P98" s="143">
        <f t="shared" si="18"/>
        <v>7.8</v>
      </c>
      <c r="Q98" s="143">
        <f t="shared" si="19"/>
        <v>3.9</v>
      </c>
      <c r="R98" s="4">
        <f>IF('Indicator Data'!H100="No data","x",ROUND(IF('Indicator Data'!H100=0,0,IF('Indicator Data'!H100&gt;R$139,10,IF('Indicator Data'!H100&lt;R$140,0,10-(R$139-'Indicator Data'!H100)/(R$139-R$140)*10))),1))</f>
        <v>3.6</v>
      </c>
      <c r="S98" s="6">
        <f t="shared" si="20"/>
        <v>0.8</v>
      </c>
      <c r="T98" s="6">
        <f t="shared" si="21"/>
        <v>5.8</v>
      </c>
      <c r="U98" s="6">
        <f t="shared" si="22"/>
        <v>4.2</v>
      </c>
      <c r="V98" s="6">
        <f t="shared" si="23"/>
        <v>3.8</v>
      </c>
      <c r="W98" s="12">
        <f t="shared" si="24"/>
        <v>3.9</v>
      </c>
      <c r="X98" s="4">
        <f>ROUND(IF('Indicator Data'!M100=0,0,IF('Indicator Data'!M100&gt;X$139,10,IF('Indicator Data'!M100&lt;X$140,0,10-(X$139-'Indicator Data'!M100)/(X$139-X$140)*10))),1)</f>
        <v>10</v>
      </c>
      <c r="Y98" s="4">
        <f>ROUND(IF('Indicator Data'!N100=0,0,IF('Indicator Data'!N100&gt;Y$139,10,IF('Indicator Data'!N100&lt;Y$140,0,10-(Y$139-'Indicator Data'!N100)/(Y$139-Y$140)*10))),1)</f>
        <v>10</v>
      </c>
      <c r="Z98" s="6">
        <f t="shared" si="25"/>
        <v>10</v>
      </c>
      <c r="AA98" s="6">
        <f>IF('Indicator Data'!K100=5,10,IF('Indicator Data'!K100=4,8,IF('Indicator Data'!K100=3,5,IF('Indicator Data'!K100=2,2,IF('Indicator Data'!K100=1,1,0)))))</f>
        <v>5</v>
      </c>
      <c r="AB98" s="176">
        <f>IF('Indicator Data'!L100="No data","x",IF('Indicator Data'!L100&gt;1000,10,IF('Indicator Data'!L100&gt;=500,9,IF('Indicator Data'!L100&gt;=240,8,IF('Indicator Data'!L100&gt;=120,7,IF('Indicator Data'!L100&gt;=60,6,IF('Indicator Data'!L100&gt;=20,5,IF('Indicator Data'!L100&gt;=1,4,0))))))))</f>
        <v>7</v>
      </c>
      <c r="AC98" s="6">
        <f t="shared" si="26"/>
        <v>7</v>
      </c>
      <c r="AD98" s="7">
        <f t="shared" si="27"/>
        <v>7.3</v>
      </c>
    </row>
    <row r="99" spans="1:30">
      <c r="A99" s="8" t="s">
        <v>313</v>
      </c>
      <c r="B99" s="26" t="s">
        <v>244</v>
      </c>
      <c r="C99" s="26" t="s">
        <v>314</v>
      </c>
      <c r="D99" s="4">
        <f>ROUND(IF('Indicator Data'!G101=0,0,IF(LOG('Indicator Data'!G101)&gt;D$139,10,IF(LOG('Indicator Data'!G101)&lt;D$140,0,10-(D$139-LOG('Indicator Data'!G101))/(D$139-D$140)*10))),1)</f>
        <v>9.4</v>
      </c>
      <c r="E99" s="4">
        <f>IF('Indicator Data'!D101="No data","x",ROUND(IF(('Indicator Data'!D101)&gt;E$139,10,IF(('Indicator Data'!D101)&lt;E$140,0,10-(E$139-('Indicator Data'!D101))/(E$139-E$140)*10)),1))</f>
        <v>4.3</v>
      </c>
      <c r="F99" s="53">
        <f>'Indicator Data'!E101/'Indicator Data'!$BC101</f>
        <v>0.24730581694759066</v>
      </c>
      <c r="G99" s="53">
        <f>'Indicator Data'!F101/'Indicator Data'!$BC101</f>
        <v>6.8706001607806599E-2</v>
      </c>
      <c r="H99" s="53">
        <f t="shared" si="14"/>
        <v>0.14082940887574696</v>
      </c>
      <c r="I99" s="4">
        <f t="shared" si="15"/>
        <v>3.5</v>
      </c>
      <c r="J99" s="4">
        <f>ROUND(IF('Indicator Data'!I101=0,0,IF(LOG('Indicator Data'!I101)&gt;J$139,10,IF(LOG('Indicator Data'!I101)&lt;J$140,0,10-(J$139-LOG('Indicator Data'!I101))/(J$139-J$140)*10))),1)</f>
        <v>10</v>
      </c>
      <c r="K99" s="53">
        <f>'Indicator Data'!G101/'Indicator Data'!$BC101</f>
        <v>1.4275034787103347E-2</v>
      </c>
      <c r="L99" s="53">
        <f>'Indicator Data'!I101/'Indicator Data'!$BD101</f>
        <v>4.0307001758241486E-3</v>
      </c>
      <c r="M99" s="4">
        <f t="shared" si="16"/>
        <v>4.8</v>
      </c>
      <c r="N99" s="4">
        <f t="shared" si="17"/>
        <v>1.3</v>
      </c>
      <c r="O99" s="4">
        <f>ROUND(IF('Indicator Data'!J101=0,0,IF('Indicator Data'!J101&gt;O$139,10,IF('Indicator Data'!J101&lt;O$140,0,10-(O$139-'Indicator Data'!J101)/(O$139-O$140)*10))),1)</f>
        <v>0</v>
      </c>
      <c r="P99" s="143">
        <f t="shared" si="18"/>
        <v>7.8</v>
      </c>
      <c r="Q99" s="143">
        <f t="shared" si="19"/>
        <v>3.9</v>
      </c>
      <c r="R99" s="4">
        <f>IF('Indicator Data'!H101="No data","x",ROUND(IF('Indicator Data'!H101=0,0,IF('Indicator Data'!H101&gt;R$139,10,IF('Indicator Data'!H101&lt;R$140,0,10-(R$139-'Indicator Data'!H101)/(R$139-R$140)*10))),1))</f>
        <v>3.3</v>
      </c>
      <c r="S99" s="6">
        <f t="shared" si="20"/>
        <v>4.3</v>
      </c>
      <c r="T99" s="6">
        <f t="shared" si="21"/>
        <v>7.8</v>
      </c>
      <c r="U99" s="6">
        <f t="shared" si="22"/>
        <v>3.5</v>
      </c>
      <c r="V99" s="6">
        <f t="shared" si="23"/>
        <v>3.6</v>
      </c>
      <c r="W99" s="12">
        <f t="shared" si="24"/>
        <v>5.0999999999999996</v>
      </c>
      <c r="X99" s="4">
        <f>ROUND(IF('Indicator Data'!M101=0,0,IF('Indicator Data'!M101&gt;X$139,10,IF('Indicator Data'!M101&lt;X$140,0,10-(X$139-'Indicator Data'!M101)/(X$139-X$140)*10))),1)</f>
        <v>10</v>
      </c>
      <c r="Y99" s="4">
        <f>ROUND(IF('Indicator Data'!N101=0,0,IF('Indicator Data'!N101&gt;Y$139,10,IF('Indicator Data'!N101&lt;Y$140,0,10-(Y$139-'Indicator Data'!N101)/(Y$139-Y$140)*10))),1)</f>
        <v>10</v>
      </c>
      <c r="Z99" s="6">
        <f t="shared" si="25"/>
        <v>10</v>
      </c>
      <c r="AA99" s="6">
        <f>IF('Indicator Data'!K101=5,10,IF('Indicator Data'!K101=4,8,IF('Indicator Data'!K101=3,5,IF('Indicator Data'!K101=2,2,IF('Indicator Data'!K101=1,1,0)))))</f>
        <v>8</v>
      </c>
      <c r="AB99" s="176">
        <f>IF('Indicator Data'!L101="No data","x",IF('Indicator Data'!L101&gt;1000,10,IF('Indicator Data'!L101&gt;=500,9,IF('Indicator Data'!L101&gt;=240,8,IF('Indicator Data'!L101&gt;=120,7,IF('Indicator Data'!L101&gt;=60,6,IF('Indicator Data'!L101&gt;=20,5,IF('Indicator Data'!L101&gt;=1,4,0))))))))</f>
        <v>7</v>
      </c>
      <c r="AC99" s="6">
        <f t="shared" si="26"/>
        <v>8</v>
      </c>
      <c r="AD99" s="7">
        <f t="shared" si="27"/>
        <v>8</v>
      </c>
    </row>
    <row r="100" spans="1:30">
      <c r="A100" s="8" t="s">
        <v>315</v>
      </c>
      <c r="B100" s="26" t="s">
        <v>244</v>
      </c>
      <c r="C100" s="26" t="s">
        <v>316</v>
      </c>
      <c r="D100" s="4">
        <f>ROUND(IF('Indicator Data'!G102=0,0,IF(LOG('Indicator Data'!G102)&gt;D$139,10,IF(LOG('Indicator Data'!G102)&lt;D$140,0,10-(D$139-LOG('Indicator Data'!G102))/(D$139-D$140)*10))),1)</f>
        <v>8.4</v>
      </c>
      <c r="E100" s="4">
        <f>IF('Indicator Data'!D102="No data","x",ROUND(IF(('Indicator Data'!D102)&gt;E$139,10,IF(('Indicator Data'!D102)&lt;E$140,0,10-(E$139-('Indicator Data'!D102))/(E$139-E$140)*10)),1))</f>
        <v>3.4</v>
      </c>
      <c r="F100" s="53">
        <f>'Indicator Data'!E102/'Indicator Data'!$BC102</f>
        <v>0.35771623067972613</v>
      </c>
      <c r="G100" s="53">
        <f>'Indicator Data'!F102/'Indicator Data'!$BC102</f>
        <v>7.6737824783638095E-2</v>
      </c>
      <c r="H100" s="53">
        <f t="shared" si="14"/>
        <v>0.19804257153577259</v>
      </c>
      <c r="I100" s="4">
        <f t="shared" si="15"/>
        <v>5</v>
      </c>
      <c r="J100" s="4">
        <f>ROUND(IF('Indicator Data'!I102=0,0,IF(LOG('Indicator Data'!I102)&gt;J$139,10,IF(LOG('Indicator Data'!I102)&lt;J$140,0,10-(J$139-LOG('Indicator Data'!I102))/(J$139-J$140)*10))),1)</f>
        <v>10</v>
      </c>
      <c r="K100" s="53">
        <f>'Indicator Data'!G102/'Indicator Data'!$BC102</f>
        <v>5.7200771316005261E-3</v>
      </c>
      <c r="L100" s="53">
        <f>'Indicator Data'!I102/'Indicator Data'!$BD102</f>
        <v>4.0307001758241486E-3</v>
      </c>
      <c r="M100" s="4">
        <f t="shared" si="16"/>
        <v>1.9</v>
      </c>
      <c r="N100" s="4">
        <f t="shared" si="17"/>
        <v>1.3</v>
      </c>
      <c r="O100" s="4">
        <f>ROUND(IF('Indicator Data'!J102=0,0,IF('Indicator Data'!J102&gt;O$139,10,IF('Indicator Data'!J102&lt;O$140,0,10-(O$139-'Indicator Data'!J102)/(O$139-O$140)*10))),1)</f>
        <v>0</v>
      </c>
      <c r="P100" s="143">
        <f t="shared" si="18"/>
        <v>7.8</v>
      </c>
      <c r="Q100" s="143">
        <f t="shared" si="19"/>
        <v>3.9</v>
      </c>
      <c r="R100" s="4">
        <f>IF('Indicator Data'!H102="No data","x",ROUND(IF('Indicator Data'!H102=0,0,IF('Indicator Data'!H102&gt;R$139,10,IF('Indicator Data'!H102&lt;R$140,0,10-(R$139-'Indicator Data'!H102)/(R$139-R$140)*10))),1))</f>
        <v>1.9</v>
      </c>
      <c r="S100" s="6">
        <f t="shared" si="20"/>
        <v>3.4</v>
      </c>
      <c r="T100" s="6">
        <f t="shared" si="21"/>
        <v>6.1</v>
      </c>
      <c r="U100" s="6">
        <f t="shared" si="22"/>
        <v>5</v>
      </c>
      <c r="V100" s="6">
        <f t="shared" si="23"/>
        <v>2.9</v>
      </c>
      <c r="W100" s="12">
        <f t="shared" si="24"/>
        <v>4.5</v>
      </c>
      <c r="X100" s="4">
        <f>ROUND(IF('Indicator Data'!M102=0,0,IF('Indicator Data'!M102&gt;X$139,10,IF('Indicator Data'!M102&lt;X$140,0,10-(X$139-'Indicator Data'!M102)/(X$139-X$140)*10))),1)</f>
        <v>10</v>
      </c>
      <c r="Y100" s="4">
        <f>ROUND(IF('Indicator Data'!N102=0,0,IF('Indicator Data'!N102&gt;Y$139,10,IF('Indicator Data'!N102&lt;Y$140,0,10-(Y$139-'Indicator Data'!N102)/(Y$139-Y$140)*10))),1)</f>
        <v>0</v>
      </c>
      <c r="Z100" s="6">
        <f t="shared" si="25"/>
        <v>7.6</v>
      </c>
      <c r="AA100" s="6">
        <f>IF('Indicator Data'!K102=5,10,IF('Indicator Data'!K102=4,8,IF('Indicator Data'!K102=3,5,IF('Indicator Data'!K102=2,2,IF('Indicator Data'!K102=1,1,0)))))</f>
        <v>10</v>
      </c>
      <c r="AB100" s="176">
        <f>IF('Indicator Data'!L102="No data","x",IF('Indicator Data'!L102&gt;1000,10,IF('Indicator Data'!L102&gt;=500,9,IF('Indicator Data'!L102&gt;=240,8,IF('Indicator Data'!L102&gt;=120,7,IF('Indicator Data'!L102&gt;=60,6,IF('Indicator Data'!L102&gt;=20,5,IF('Indicator Data'!L102&gt;=1,4,0))))))))</f>
        <v>9</v>
      </c>
      <c r="AC100" s="6">
        <f t="shared" si="26"/>
        <v>10</v>
      </c>
      <c r="AD100" s="7">
        <f t="shared" si="27"/>
        <v>10</v>
      </c>
    </row>
    <row r="101" spans="1:30">
      <c r="A101" s="8" t="s">
        <v>318</v>
      </c>
      <c r="B101" s="26" t="s">
        <v>319</v>
      </c>
      <c r="C101" s="26" t="s">
        <v>320</v>
      </c>
      <c r="D101" s="4">
        <f>ROUND(IF('Indicator Data'!G103=0,0,IF(LOG('Indicator Data'!G103)&gt;D$139,10,IF(LOG('Indicator Data'!G103)&lt;D$140,0,10-(D$139-LOG('Indicator Data'!G103))/(D$139-D$140)*10))),1)</f>
        <v>0</v>
      </c>
      <c r="E101" s="4">
        <f>IF('Indicator Data'!D103="No data","x",ROUND(IF(('Indicator Data'!D103)&gt;E$139,10,IF(('Indicator Data'!D103)&lt;E$140,0,10-(E$139-('Indicator Data'!D103))/(E$139-E$140)*10)),1))</f>
        <v>0.9</v>
      </c>
      <c r="F101" s="53">
        <f>'Indicator Data'!E103/'Indicator Data'!$BC103</f>
        <v>1.2938465912467121E-2</v>
      </c>
      <c r="G101" s="53">
        <f>'Indicator Data'!F103/'Indicator Data'!$BC103</f>
        <v>6.5391028046338145E-2</v>
      </c>
      <c r="H101" s="53">
        <f t="shared" si="14"/>
        <v>2.2816989967818096E-2</v>
      </c>
      <c r="I101" s="4">
        <f t="shared" si="15"/>
        <v>0.6</v>
      </c>
      <c r="J101" s="4">
        <f>ROUND(IF('Indicator Data'!I103=0,0,IF(LOG('Indicator Data'!I103)&gt;J$139,10,IF(LOG('Indicator Data'!I103)&lt;J$140,0,10-(J$139-LOG('Indicator Data'!I103))/(J$139-J$140)*10))),1)</f>
        <v>9.9</v>
      </c>
      <c r="K101" s="53">
        <f>'Indicator Data'!G103/'Indicator Data'!$BC103</f>
        <v>0</v>
      </c>
      <c r="L101" s="53">
        <f>'Indicator Data'!I103/'Indicator Data'!$BD103</f>
        <v>5.43662818341515E-3</v>
      </c>
      <c r="M101" s="4">
        <f t="shared" si="16"/>
        <v>0</v>
      </c>
      <c r="N101" s="4">
        <f t="shared" si="17"/>
        <v>1.8</v>
      </c>
      <c r="O101" s="4">
        <f>ROUND(IF('Indicator Data'!J103=0,0,IF('Indicator Data'!J103&gt;O$139,10,IF('Indicator Data'!J103&lt;O$140,0,10-(O$139-'Indicator Data'!J103)/(O$139-O$140)*10))),1)</f>
        <v>1.4</v>
      </c>
      <c r="P101" s="143">
        <f t="shared" si="18"/>
        <v>7.8</v>
      </c>
      <c r="Q101" s="143">
        <f t="shared" si="19"/>
        <v>4.5999999999999996</v>
      </c>
      <c r="R101" s="4">
        <f>IF('Indicator Data'!H103="No data","x",ROUND(IF('Indicator Data'!H103=0,0,IF('Indicator Data'!H103&gt;R$139,10,IF('Indicator Data'!H103&lt;R$140,0,10-(R$139-'Indicator Data'!H103)/(R$139-R$140)*10))),1))</f>
        <v>3</v>
      </c>
      <c r="S101" s="6">
        <f t="shared" si="20"/>
        <v>0.9</v>
      </c>
      <c r="T101" s="6">
        <f t="shared" si="21"/>
        <v>0</v>
      </c>
      <c r="U101" s="6">
        <f t="shared" si="22"/>
        <v>0.6</v>
      </c>
      <c r="V101" s="6">
        <f t="shared" si="23"/>
        <v>3.8</v>
      </c>
      <c r="W101" s="12">
        <f t="shared" si="24"/>
        <v>1.4</v>
      </c>
      <c r="X101" s="4">
        <f>ROUND(IF('Indicator Data'!M103=0,0,IF('Indicator Data'!M103&gt;X$139,10,IF('Indicator Data'!M103&lt;X$140,0,10-(X$139-'Indicator Data'!M103)/(X$139-X$140)*10))),1)</f>
        <v>0.3</v>
      </c>
      <c r="Y101" s="4">
        <f>ROUND(IF('Indicator Data'!N103=0,0,IF('Indicator Data'!N103&gt;Y$139,10,IF('Indicator Data'!N103&lt;Y$140,0,10-(Y$139-'Indicator Data'!N103)/(Y$139-Y$140)*10))),1)</f>
        <v>0</v>
      </c>
      <c r="Z101" s="6">
        <f t="shared" si="25"/>
        <v>0.2</v>
      </c>
      <c r="AA101" s="6">
        <f>IF('Indicator Data'!K103=5,10,IF('Indicator Data'!K103=4,8,IF('Indicator Data'!K103=3,5,IF('Indicator Data'!K103=2,2,IF('Indicator Data'!K103=1,1,0)))))</f>
        <v>0</v>
      </c>
      <c r="AB101" s="176">
        <f>IF('Indicator Data'!L103="No data","x",IF('Indicator Data'!L103&gt;1000,10,IF('Indicator Data'!L103&gt;=500,9,IF('Indicator Data'!L103&gt;=240,8,IF('Indicator Data'!L103&gt;=120,7,IF('Indicator Data'!L103&gt;=60,6,IF('Indicator Data'!L103&gt;=20,5,IF('Indicator Data'!L103&gt;=1,4,0))))))))</f>
        <v>4</v>
      </c>
      <c r="AC101" s="6">
        <f t="shared" si="26"/>
        <v>4</v>
      </c>
      <c r="AD101" s="7">
        <f t="shared" si="27"/>
        <v>1.4</v>
      </c>
    </row>
    <row r="102" spans="1:30">
      <c r="A102" s="8" t="s">
        <v>321</v>
      </c>
      <c r="B102" s="26" t="s">
        <v>319</v>
      </c>
      <c r="C102" s="26" t="s">
        <v>322</v>
      </c>
      <c r="D102" s="4">
        <f>ROUND(IF('Indicator Data'!G104=0,0,IF(LOG('Indicator Data'!G104)&gt;D$139,10,IF(LOG('Indicator Data'!G104)&lt;D$140,0,10-(D$139-LOG('Indicator Data'!G104))/(D$139-D$140)*10))),1)</f>
        <v>6</v>
      </c>
      <c r="E102" s="4">
        <f>IF('Indicator Data'!D104="No data","x",ROUND(IF(('Indicator Data'!D104)&gt;E$139,10,IF(('Indicator Data'!D104)&lt;E$140,0,10-(E$139-('Indicator Data'!D104))/(E$139-E$140)*10)),1))</f>
        <v>2.6</v>
      </c>
      <c r="F102" s="53">
        <f>'Indicator Data'!E104/'Indicator Data'!$BC104</f>
        <v>0.10683574176267262</v>
      </c>
      <c r="G102" s="53">
        <f>'Indicator Data'!F104/'Indicator Data'!$BC104</f>
        <v>5.6042611761043921E-2</v>
      </c>
      <c r="H102" s="53">
        <f t="shared" si="14"/>
        <v>6.7428523821597294E-2</v>
      </c>
      <c r="I102" s="4">
        <f t="shared" si="15"/>
        <v>1.7</v>
      </c>
      <c r="J102" s="4">
        <f>ROUND(IF('Indicator Data'!I104=0,0,IF(LOG('Indicator Data'!I104)&gt;J$139,10,IF(LOG('Indicator Data'!I104)&lt;J$140,0,10-(J$139-LOG('Indicator Data'!I104))/(J$139-J$140)*10))),1)</f>
        <v>9.9</v>
      </c>
      <c r="K102" s="53">
        <f>'Indicator Data'!G104/'Indicator Data'!$BC104</f>
        <v>2.6455208247420001E-3</v>
      </c>
      <c r="L102" s="53">
        <f>'Indicator Data'!I104/'Indicator Data'!$BD104</f>
        <v>5.43662818341515E-3</v>
      </c>
      <c r="M102" s="4">
        <f t="shared" si="16"/>
        <v>0.9</v>
      </c>
      <c r="N102" s="4">
        <f t="shared" si="17"/>
        <v>1.8</v>
      </c>
      <c r="O102" s="4">
        <f>ROUND(IF('Indicator Data'!J104=0,0,IF('Indicator Data'!J104&gt;O$139,10,IF('Indicator Data'!J104&lt;O$140,0,10-(O$139-'Indicator Data'!J104)/(O$139-O$140)*10))),1)</f>
        <v>2.9</v>
      </c>
      <c r="P102" s="143">
        <f t="shared" si="18"/>
        <v>7.8</v>
      </c>
      <c r="Q102" s="143">
        <f t="shared" si="19"/>
        <v>5.4</v>
      </c>
      <c r="R102" s="4">
        <f>IF('Indicator Data'!H104="No data","x",ROUND(IF('Indicator Data'!H104=0,0,IF('Indicator Data'!H104&gt;R$139,10,IF('Indicator Data'!H104&lt;R$140,0,10-(R$139-'Indicator Data'!H104)/(R$139-R$140)*10))),1))</f>
        <v>3</v>
      </c>
      <c r="S102" s="6">
        <f t="shared" si="20"/>
        <v>2.6</v>
      </c>
      <c r="T102" s="6">
        <f t="shared" si="21"/>
        <v>3.9</v>
      </c>
      <c r="U102" s="6">
        <f t="shared" si="22"/>
        <v>1.7</v>
      </c>
      <c r="V102" s="6">
        <f t="shared" si="23"/>
        <v>4.2</v>
      </c>
      <c r="W102" s="12">
        <f t="shared" si="24"/>
        <v>3.2</v>
      </c>
      <c r="X102" s="4">
        <f>ROUND(IF('Indicator Data'!M104=0,0,IF('Indicator Data'!M104&gt;X$139,10,IF('Indicator Data'!M104&lt;X$140,0,10-(X$139-'Indicator Data'!M104)/(X$139-X$140)*10))),1)</f>
        <v>0.3</v>
      </c>
      <c r="Y102" s="4">
        <f>ROUND(IF('Indicator Data'!N104=0,0,IF('Indicator Data'!N104&gt;Y$139,10,IF('Indicator Data'!N104&lt;Y$140,0,10-(Y$139-'Indicator Data'!N104)/(Y$139-Y$140)*10))),1)</f>
        <v>0</v>
      </c>
      <c r="Z102" s="6">
        <f t="shared" si="25"/>
        <v>0.2</v>
      </c>
      <c r="AA102" s="6">
        <f>IF('Indicator Data'!K104=5,10,IF('Indicator Data'!K104=4,8,IF('Indicator Data'!K104=3,5,IF('Indicator Data'!K104=2,2,IF('Indicator Data'!K104=1,1,0)))))</f>
        <v>0</v>
      </c>
      <c r="AB102" s="176">
        <f>IF('Indicator Data'!L104="No data","x",IF('Indicator Data'!L104&gt;1000,10,IF('Indicator Data'!L104&gt;=500,9,IF('Indicator Data'!L104&gt;=240,8,IF('Indicator Data'!L104&gt;=120,7,IF('Indicator Data'!L104&gt;=60,6,IF('Indicator Data'!L104&gt;=20,5,IF('Indicator Data'!L104&gt;=1,4,0))))))))</f>
        <v>4</v>
      </c>
      <c r="AC102" s="6">
        <f t="shared" si="26"/>
        <v>4</v>
      </c>
      <c r="AD102" s="7">
        <f t="shared" si="27"/>
        <v>1.4</v>
      </c>
    </row>
    <row r="103" spans="1:30">
      <c r="A103" s="8" t="s">
        <v>323</v>
      </c>
      <c r="B103" s="26" t="s">
        <v>319</v>
      </c>
      <c r="C103" s="26" t="s">
        <v>324</v>
      </c>
      <c r="D103" s="4">
        <f>ROUND(IF('Indicator Data'!G105=0,0,IF(LOG('Indicator Data'!G105)&gt;D$139,10,IF(LOG('Indicator Data'!G105)&lt;D$140,0,10-(D$139-LOG('Indicator Data'!G105))/(D$139-D$140)*10))),1)</f>
        <v>3.9</v>
      </c>
      <c r="E103" s="4">
        <f>IF('Indicator Data'!D105="No data","x",ROUND(IF(('Indicator Data'!D105)&gt;E$139,10,IF(('Indicator Data'!D105)&lt;E$140,0,10-(E$139-('Indicator Data'!D105))/(E$139-E$140)*10)),1))</f>
        <v>1.9</v>
      </c>
      <c r="F103" s="53">
        <f>'Indicator Data'!E105/'Indicator Data'!$BC105</f>
        <v>0.10024148300078031</v>
      </c>
      <c r="G103" s="53">
        <f>'Indicator Data'!F105/'Indicator Data'!$BC105</f>
        <v>0.21251806878650525</v>
      </c>
      <c r="H103" s="53">
        <f t="shared" si="14"/>
        <v>0.10325025869701647</v>
      </c>
      <c r="I103" s="4">
        <f t="shared" si="15"/>
        <v>2.6</v>
      </c>
      <c r="J103" s="4">
        <f>ROUND(IF('Indicator Data'!I105=0,0,IF(LOG('Indicator Data'!I105)&gt;J$139,10,IF(LOG('Indicator Data'!I105)&lt;J$140,0,10-(J$139-LOG('Indicator Data'!I105))/(J$139-J$140)*10))),1)</f>
        <v>9.9</v>
      </c>
      <c r="K103" s="53">
        <f>'Indicator Data'!G105/'Indicator Data'!$BC105</f>
        <v>1.3203360680983714E-3</v>
      </c>
      <c r="L103" s="53">
        <f>'Indicator Data'!I105/'Indicator Data'!$BD105</f>
        <v>5.43662818341515E-3</v>
      </c>
      <c r="M103" s="4">
        <f t="shared" si="16"/>
        <v>0.4</v>
      </c>
      <c r="N103" s="4">
        <f t="shared" si="17"/>
        <v>1.8</v>
      </c>
      <c r="O103" s="4">
        <f>ROUND(IF('Indicator Data'!J105=0,0,IF('Indicator Data'!J105&gt;O$139,10,IF('Indicator Data'!J105&lt;O$140,0,10-(O$139-'Indicator Data'!J105)/(O$139-O$140)*10))),1)</f>
        <v>4.3</v>
      </c>
      <c r="P103" s="143">
        <f t="shared" si="18"/>
        <v>7.8</v>
      </c>
      <c r="Q103" s="143">
        <f t="shared" si="19"/>
        <v>6.1</v>
      </c>
      <c r="R103" s="4">
        <f>IF('Indicator Data'!H105="No data","x",ROUND(IF('Indicator Data'!H105=0,0,IF('Indicator Data'!H105&gt;R$139,10,IF('Indicator Data'!H105&lt;R$140,0,10-(R$139-'Indicator Data'!H105)/(R$139-R$140)*10))),1))</f>
        <v>4.3</v>
      </c>
      <c r="S103" s="6">
        <f t="shared" si="20"/>
        <v>1.9</v>
      </c>
      <c r="T103" s="6">
        <f t="shared" si="21"/>
        <v>2.2999999999999998</v>
      </c>
      <c r="U103" s="6">
        <f t="shared" si="22"/>
        <v>2.6</v>
      </c>
      <c r="V103" s="6">
        <f t="shared" si="23"/>
        <v>5.2</v>
      </c>
      <c r="W103" s="12">
        <f t="shared" si="24"/>
        <v>3.1</v>
      </c>
      <c r="X103" s="4">
        <f>ROUND(IF('Indicator Data'!M105=0,0,IF('Indicator Data'!M105&gt;X$139,10,IF('Indicator Data'!M105&lt;X$140,0,10-(X$139-'Indicator Data'!M105)/(X$139-X$140)*10))),1)</f>
        <v>0.3</v>
      </c>
      <c r="Y103" s="4">
        <f>ROUND(IF('Indicator Data'!N105=0,0,IF('Indicator Data'!N105&gt;Y$139,10,IF('Indicator Data'!N105&lt;Y$140,0,10-(Y$139-'Indicator Data'!N105)/(Y$139-Y$140)*10))),1)</f>
        <v>0</v>
      </c>
      <c r="Z103" s="6">
        <f t="shared" si="25"/>
        <v>0.2</v>
      </c>
      <c r="AA103" s="6">
        <f>IF('Indicator Data'!K105=5,10,IF('Indicator Data'!K105=4,8,IF('Indicator Data'!K105=3,5,IF('Indicator Data'!K105=2,2,IF('Indicator Data'!K105=1,1,0)))))</f>
        <v>0</v>
      </c>
      <c r="AB103" s="176">
        <f>IF('Indicator Data'!L105="No data","x",IF('Indicator Data'!L105&gt;1000,10,IF('Indicator Data'!L105&gt;=500,9,IF('Indicator Data'!L105&gt;=240,8,IF('Indicator Data'!L105&gt;=120,7,IF('Indicator Data'!L105&gt;=60,6,IF('Indicator Data'!L105&gt;=20,5,IF('Indicator Data'!L105&gt;=1,4,0))))))))</f>
        <v>0</v>
      </c>
      <c r="AC103" s="6">
        <f t="shared" si="26"/>
        <v>0</v>
      </c>
      <c r="AD103" s="7">
        <f t="shared" si="27"/>
        <v>0.1</v>
      </c>
    </row>
    <row r="104" spans="1:30">
      <c r="A104" s="8" t="s">
        <v>325</v>
      </c>
      <c r="B104" s="26" t="s">
        <v>319</v>
      </c>
      <c r="C104" s="26" t="s">
        <v>326</v>
      </c>
      <c r="D104" s="4">
        <f>ROUND(IF('Indicator Data'!G106=0,0,IF(LOG('Indicator Data'!G106)&gt;D$139,10,IF(LOG('Indicator Data'!G106)&lt;D$140,0,10-(D$139-LOG('Indicator Data'!G106))/(D$139-D$140)*10))),1)</f>
        <v>4.8</v>
      </c>
      <c r="E104" s="4">
        <f>IF('Indicator Data'!D106="No data","x",ROUND(IF(('Indicator Data'!D106)&gt;E$139,10,IF(('Indicator Data'!D106)&lt;E$140,0,10-(E$139-('Indicator Data'!D106))/(E$139-E$140)*10)),1))</f>
        <v>1.9</v>
      </c>
      <c r="F104" s="53">
        <f>'Indicator Data'!E106/'Indicator Data'!$BC106</f>
        <v>0.23078172030988142</v>
      </c>
      <c r="G104" s="53">
        <f>'Indicator Data'!F106/'Indicator Data'!$BC106</f>
        <v>7.8977481057746962E-2</v>
      </c>
      <c r="H104" s="53">
        <f t="shared" si="14"/>
        <v>0.13513523041937744</v>
      </c>
      <c r="I104" s="4">
        <f t="shared" si="15"/>
        <v>3.4</v>
      </c>
      <c r="J104" s="4">
        <f>ROUND(IF('Indicator Data'!I106=0,0,IF(LOG('Indicator Data'!I106)&gt;J$139,10,IF(LOG('Indicator Data'!I106)&lt;J$140,0,10-(J$139-LOG('Indicator Data'!I106))/(J$139-J$140)*10))),1)</f>
        <v>9.9</v>
      </c>
      <c r="K104" s="53">
        <f>'Indicator Data'!G106/'Indicator Data'!$BC106</f>
        <v>3.0465939512314272E-3</v>
      </c>
      <c r="L104" s="53">
        <f>'Indicator Data'!I106/'Indicator Data'!$BD106</f>
        <v>5.43662818341515E-3</v>
      </c>
      <c r="M104" s="4">
        <f t="shared" si="16"/>
        <v>1</v>
      </c>
      <c r="N104" s="4">
        <f t="shared" si="17"/>
        <v>1.8</v>
      </c>
      <c r="O104" s="4">
        <f>ROUND(IF('Indicator Data'!J106=0,0,IF('Indicator Data'!J106&gt;O$139,10,IF('Indicator Data'!J106&lt;O$140,0,10-(O$139-'Indicator Data'!J106)/(O$139-O$140)*10))),1)</f>
        <v>2.9</v>
      </c>
      <c r="P104" s="143">
        <f t="shared" si="18"/>
        <v>7.8</v>
      </c>
      <c r="Q104" s="143">
        <f t="shared" si="19"/>
        <v>5.4</v>
      </c>
      <c r="R104" s="4">
        <f>IF('Indicator Data'!H106="No data","x",ROUND(IF('Indicator Data'!H106=0,0,IF('Indicator Data'!H106&gt;R$139,10,IF('Indicator Data'!H106&lt;R$140,0,10-(R$139-'Indicator Data'!H106)/(R$139-R$140)*10))),1))</f>
        <v>2.6</v>
      </c>
      <c r="S104" s="6">
        <f t="shared" si="20"/>
        <v>1.9</v>
      </c>
      <c r="T104" s="6">
        <f t="shared" si="21"/>
        <v>3.1</v>
      </c>
      <c r="U104" s="6">
        <f t="shared" si="22"/>
        <v>3.4</v>
      </c>
      <c r="V104" s="6">
        <f t="shared" si="23"/>
        <v>4</v>
      </c>
      <c r="W104" s="12">
        <f t="shared" si="24"/>
        <v>3.1</v>
      </c>
      <c r="X104" s="4">
        <f>ROUND(IF('Indicator Data'!M106=0,0,IF('Indicator Data'!M106&gt;X$139,10,IF('Indicator Data'!M106&lt;X$140,0,10-(X$139-'Indicator Data'!M106)/(X$139-X$140)*10))),1)</f>
        <v>0.3</v>
      </c>
      <c r="Y104" s="4">
        <f>ROUND(IF('Indicator Data'!N106=0,0,IF('Indicator Data'!N106&gt;Y$139,10,IF('Indicator Data'!N106&lt;Y$140,0,10-(Y$139-'Indicator Data'!N106)/(Y$139-Y$140)*10))),1)</f>
        <v>0</v>
      </c>
      <c r="Z104" s="6">
        <f t="shared" si="25"/>
        <v>0.2</v>
      </c>
      <c r="AA104" s="6">
        <f>IF('Indicator Data'!K106=5,10,IF('Indicator Data'!K106=4,8,IF('Indicator Data'!K106=3,5,IF('Indicator Data'!K106=2,2,IF('Indicator Data'!K106=1,1,0)))))</f>
        <v>0</v>
      </c>
      <c r="AB104" s="176">
        <f>IF('Indicator Data'!L106="No data","x",IF('Indicator Data'!L106&gt;1000,10,IF('Indicator Data'!L106&gt;=500,9,IF('Indicator Data'!L106&gt;=240,8,IF('Indicator Data'!L106&gt;=120,7,IF('Indicator Data'!L106&gt;=60,6,IF('Indicator Data'!L106&gt;=20,5,IF('Indicator Data'!L106&gt;=1,4,0))))))))</f>
        <v>0</v>
      </c>
      <c r="AC104" s="6">
        <f t="shared" si="26"/>
        <v>0</v>
      </c>
      <c r="AD104" s="7">
        <f t="shared" si="27"/>
        <v>0.1</v>
      </c>
    </row>
    <row r="105" spans="1:30">
      <c r="A105" s="8" t="s">
        <v>327</v>
      </c>
      <c r="B105" s="26" t="s">
        <v>319</v>
      </c>
      <c r="C105" s="26" t="s">
        <v>328</v>
      </c>
      <c r="D105" s="4">
        <f>ROUND(IF('Indicator Data'!G107=0,0,IF(LOG('Indicator Data'!G107)&gt;D$139,10,IF(LOG('Indicator Data'!G107)&lt;D$140,0,10-(D$139-LOG('Indicator Data'!G107))/(D$139-D$140)*10))),1)</f>
        <v>4.7</v>
      </c>
      <c r="E105" s="4">
        <f>IF('Indicator Data'!D107="No data","x",ROUND(IF(('Indicator Data'!D107)&gt;E$139,10,IF(('Indicator Data'!D107)&lt;E$140,0,10-(E$139-('Indicator Data'!D107))/(E$139-E$140)*10)),1))</f>
        <v>1.4</v>
      </c>
      <c r="F105" s="53">
        <f>'Indicator Data'!E107/'Indicator Data'!$BC107</f>
        <v>7.0465710909435042E-2</v>
      </c>
      <c r="G105" s="53">
        <f>'Indicator Data'!F107/'Indicator Data'!$BC107</f>
        <v>0.31537724172734288</v>
      </c>
      <c r="H105" s="53">
        <f t="shared" si="14"/>
        <v>0.11407716588655324</v>
      </c>
      <c r="I105" s="4">
        <f t="shared" si="15"/>
        <v>2.9</v>
      </c>
      <c r="J105" s="4">
        <f>ROUND(IF('Indicator Data'!I107=0,0,IF(LOG('Indicator Data'!I107)&gt;J$139,10,IF(LOG('Indicator Data'!I107)&lt;J$140,0,10-(J$139-LOG('Indicator Data'!I107))/(J$139-J$140)*10))),1)</f>
        <v>9.9</v>
      </c>
      <c r="K105" s="53">
        <f>'Indicator Data'!G107/'Indicator Data'!$BC107</f>
        <v>1.7566572246999446E-3</v>
      </c>
      <c r="L105" s="53">
        <f>'Indicator Data'!I107/'Indicator Data'!$BD107</f>
        <v>5.43662818341515E-3</v>
      </c>
      <c r="M105" s="4">
        <f t="shared" si="16"/>
        <v>0.6</v>
      </c>
      <c r="N105" s="4">
        <f t="shared" si="17"/>
        <v>1.8</v>
      </c>
      <c r="O105" s="4">
        <f>ROUND(IF('Indicator Data'!J107=0,0,IF('Indicator Data'!J107&gt;O$139,10,IF('Indicator Data'!J107&lt;O$140,0,10-(O$139-'Indicator Data'!J107)/(O$139-O$140)*10))),1)</f>
        <v>2.9</v>
      </c>
      <c r="P105" s="143">
        <f t="shared" si="18"/>
        <v>7.8</v>
      </c>
      <c r="Q105" s="143">
        <f t="shared" si="19"/>
        <v>5.4</v>
      </c>
      <c r="R105" s="4">
        <f>IF('Indicator Data'!H107="No data","x",ROUND(IF('Indicator Data'!H107=0,0,IF('Indicator Data'!H107&gt;R$139,10,IF('Indicator Data'!H107&lt;R$140,0,10-(R$139-'Indicator Data'!H107)/(R$139-R$140)*10))),1))</f>
        <v>3</v>
      </c>
      <c r="S105" s="6">
        <f t="shared" si="20"/>
        <v>1.4</v>
      </c>
      <c r="T105" s="6">
        <f t="shared" si="21"/>
        <v>2.9</v>
      </c>
      <c r="U105" s="6">
        <f t="shared" si="22"/>
        <v>2.9</v>
      </c>
      <c r="V105" s="6">
        <f t="shared" si="23"/>
        <v>4.2</v>
      </c>
      <c r="W105" s="12">
        <f t="shared" si="24"/>
        <v>2.9</v>
      </c>
      <c r="X105" s="4">
        <f>ROUND(IF('Indicator Data'!M107=0,0,IF('Indicator Data'!M107&gt;X$139,10,IF('Indicator Data'!M107&lt;X$140,0,10-(X$139-'Indicator Data'!M107)/(X$139-X$140)*10))),1)</f>
        <v>0.3</v>
      </c>
      <c r="Y105" s="4">
        <f>ROUND(IF('Indicator Data'!N107=0,0,IF('Indicator Data'!N107&gt;Y$139,10,IF('Indicator Data'!N107&lt;Y$140,0,10-(Y$139-'Indicator Data'!N107)/(Y$139-Y$140)*10))),1)</f>
        <v>0</v>
      </c>
      <c r="Z105" s="6">
        <f t="shared" si="25"/>
        <v>0.2</v>
      </c>
      <c r="AA105" s="6">
        <f>IF('Indicator Data'!K107=5,10,IF('Indicator Data'!K107=4,8,IF('Indicator Data'!K107=3,5,IF('Indicator Data'!K107=2,2,IF('Indicator Data'!K107=1,1,0)))))</f>
        <v>0</v>
      </c>
      <c r="AB105" s="176">
        <f>IF('Indicator Data'!L107="No data","x",IF('Indicator Data'!L107&gt;1000,10,IF('Indicator Data'!L107&gt;=500,9,IF('Indicator Data'!L107&gt;=240,8,IF('Indicator Data'!L107&gt;=120,7,IF('Indicator Data'!L107&gt;=60,6,IF('Indicator Data'!L107&gt;=20,5,IF('Indicator Data'!L107&gt;=1,4,0))))))))</f>
        <v>0</v>
      </c>
      <c r="AC105" s="6">
        <f t="shared" si="26"/>
        <v>0</v>
      </c>
      <c r="AD105" s="7">
        <f t="shared" si="27"/>
        <v>0.1</v>
      </c>
    </row>
    <row r="106" spans="1:30">
      <c r="A106" s="8" t="s">
        <v>329</v>
      </c>
      <c r="B106" s="26" t="s">
        <v>319</v>
      </c>
      <c r="C106" s="26" t="s">
        <v>330</v>
      </c>
      <c r="D106" s="4">
        <f>ROUND(IF('Indicator Data'!G108=0,0,IF(LOG('Indicator Data'!G108)&gt;D$139,10,IF(LOG('Indicator Data'!G108)&lt;D$140,0,10-(D$139-LOG('Indicator Data'!G108))/(D$139-D$140)*10))),1)</f>
        <v>4</v>
      </c>
      <c r="E106" s="4">
        <f>IF('Indicator Data'!D108="No data","x",ROUND(IF(('Indicator Data'!D108)&gt;E$139,10,IF(('Indicator Data'!D108)&lt;E$140,0,10-(E$139-('Indicator Data'!D108))/(E$139-E$140)*10)),1))</f>
        <v>2.9</v>
      </c>
      <c r="F106" s="53">
        <f>'Indicator Data'!E108/'Indicator Data'!$BC108</f>
        <v>5.4119941111196772E-2</v>
      </c>
      <c r="G106" s="53">
        <f>'Indicator Data'!F108/'Indicator Data'!$BC108</f>
        <v>0</v>
      </c>
      <c r="H106" s="53">
        <f t="shared" si="14"/>
        <v>2.7059970555598386E-2</v>
      </c>
      <c r="I106" s="4">
        <f t="shared" si="15"/>
        <v>0.7</v>
      </c>
      <c r="J106" s="4">
        <f>ROUND(IF('Indicator Data'!I108=0,0,IF(LOG('Indicator Data'!I108)&gt;J$139,10,IF(LOG('Indicator Data'!I108)&lt;J$140,0,10-(J$139-LOG('Indicator Data'!I108))/(J$139-J$140)*10))),1)</f>
        <v>9.9</v>
      </c>
      <c r="K106" s="53">
        <f>'Indicator Data'!G108/'Indicator Data'!$BC108</f>
        <v>6.4957703029714098E-3</v>
      </c>
      <c r="L106" s="53">
        <f>'Indicator Data'!I108/'Indicator Data'!$BD108</f>
        <v>5.43662818341515E-3</v>
      </c>
      <c r="M106" s="4">
        <f t="shared" si="16"/>
        <v>2.2000000000000002</v>
      </c>
      <c r="N106" s="4">
        <f t="shared" si="17"/>
        <v>1.8</v>
      </c>
      <c r="O106" s="4">
        <f>ROUND(IF('Indicator Data'!J108=0,0,IF('Indicator Data'!J108&gt;O$139,10,IF('Indicator Data'!J108&lt;O$140,0,10-(O$139-'Indicator Data'!J108)/(O$139-O$140)*10))),1)</f>
        <v>2.9</v>
      </c>
      <c r="P106" s="143">
        <f t="shared" si="18"/>
        <v>7.8</v>
      </c>
      <c r="Q106" s="143">
        <f t="shared" si="19"/>
        <v>5.4</v>
      </c>
      <c r="R106" s="4">
        <f>IF('Indicator Data'!H108="No data","x",ROUND(IF('Indicator Data'!H108=0,0,IF('Indicator Data'!H108&gt;R$139,10,IF('Indicator Data'!H108&lt;R$140,0,10-(R$139-'Indicator Data'!H108)/(R$139-R$140)*10))),1))</f>
        <v>4.8</v>
      </c>
      <c r="S106" s="6">
        <f t="shared" si="20"/>
        <v>2.9</v>
      </c>
      <c r="T106" s="6">
        <f t="shared" si="21"/>
        <v>3.2</v>
      </c>
      <c r="U106" s="6">
        <f t="shared" si="22"/>
        <v>0.7</v>
      </c>
      <c r="V106" s="6">
        <f t="shared" si="23"/>
        <v>5.0999999999999996</v>
      </c>
      <c r="W106" s="12">
        <f t="shared" si="24"/>
        <v>3.1</v>
      </c>
      <c r="X106" s="4">
        <f>ROUND(IF('Indicator Data'!M108=0,0,IF('Indicator Data'!M108&gt;X$139,10,IF('Indicator Data'!M108&lt;X$140,0,10-(X$139-'Indicator Data'!M108)/(X$139-X$140)*10))),1)</f>
        <v>0.3</v>
      </c>
      <c r="Y106" s="4">
        <f>ROUND(IF('Indicator Data'!N108=0,0,IF('Indicator Data'!N108&gt;Y$139,10,IF('Indicator Data'!N108&lt;Y$140,0,10-(Y$139-'Indicator Data'!N108)/(Y$139-Y$140)*10))),1)</f>
        <v>0</v>
      </c>
      <c r="Z106" s="6">
        <f t="shared" si="25"/>
        <v>0.2</v>
      </c>
      <c r="AA106" s="6">
        <f>IF('Indicator Data'!K108=5,10,IF('Indicator Data'!K108=4,8,IF('Indicator Data'!K108=3,5,IF('Indicator Data'!K108=2,2,IF('Indicator Data'!K108=1,1,0)))))</f>
        <v>0</v>
      </c>
      <c r="AB106" s="176">
        <f>IF('Indicator Data'!L108="No data","x",IF('Indicator Data'!L108&gt;1000,10,IF('Indicator Data'!L108&gt;=500,9,IF('Indicator Data'!L108&gt;=240,8,IF('Indicator Data'!L108&gt;=120,7,IF('Indicator Data'!L108&gt;=60,6,IF('Indicator Data'!L108&gt;=20,5,IF('Indicator Data'!L108&gt;=1,4,0))))))))</f>
        <v>4</v>
      </c>
      <c r="AC106" s="6">
        <f t="shared" si="26"/>
        <v>4</v>
      </c>
      <c r="AD106" s="7">
        <f t="shared" si="27"/>
        <v>1.4</v>
      </c>
    </row>
    <row r="107" spans="1:30">
      <c r="A107" s="8" t="s">
        <v>331</v>
      </c>
      <c r="B107" s="26" t="s">
        <v>319</v>
      </c>
      <c r="C107" s="26" t="s">
        <v>332</v>
      </c>
      <c r="D107" s="4">
        <f>ROUND(IF('Indicator Data'!G109=0,0,IF(LOG('Indicator Data'!G109)&gt;D$139,10,IF(LOG('Indicator Data'!G109)&lt;D$140,0,10-(D$139-LOG('Indicator Data'!G109))/(D$139-D$140)*10))),1)</f>
        <v>1.7</v>
      </c>
      <c r="E107" s="4">
        <f>IF('Indicator Data'!D109="No data","x",ROUND(IF(('Indicator Data'!D109)&gt;E$139,10,IF(('Indicator Data'!D109)&lt;E$140,0,10-(E$139-('Indicator Data'!D109))/(E$139-E$140)*10)),1))</f>
        <v>1.9</v>
      </c>
      <c r="F107" s="53">
        <f>'Indicator Data'!E109/'Indicator Data'!$BC109</f>
        <v>0.30492887484942321</v>
      </c>
      <c r="G107" s="53">
        <f>'Indicator Data'!F109/'Indicator Data'!$BC109</f>
        <v>0.26950197279965277</v>
      </c>
      <c r="H107" s="53">
        <f t="shared" si="14"/>
        <v>0.21983993062462481</v>
      </c>
      <c r="I107" s="4">
        <f t="shared" si="15"/>
        <v>5.5</v>
      </c>
      <c r="J107" s="4">
        <f>ROUND(IF('Indicator Data'!I109=0,0,IF(LOG('Indicator Data'!I109)&gt;J$139,10,IF(LOG('Indicator Data'!I109)&lt;J$140,0,10-(J$139-LOG('Indicator Data'!I109))/(J$139-J$140)*10))),1)</f>
        <v>9.9</v>
      </c>
      <c r="K107" s="53">
        <f>'Indicator Data'!G109/'Indicator Data'!$BC109</f>
        <v>3.107394820500078E-4</v>
      </c>
      <c r="L107" s="53">
        <f>'Indicator Data'!I109/'Indicator Data'!$BD109</f>
        <v>5.43662818341515E-3</v>
      </c>
      <c r="M107" s="4">
        <f t="shared" si="16"/>
        <v>0.1</v>
      </c>
      <c r="N107" s="4">
        <f t="shared" si="17"/>
        <v>1.8</v>
      </c>
      <c r="O107" s="4">
        <f>ROUND(IF('Indicator Data'!J109=0,0,IF('Indicator Data'!J109&gt;O$139,10,IF('Indicator Data'!J109&lt;O$140,0,10-(O$139-'Indicator Data'!J109)/(O$139-O$140)*10))),1)</f>
        <v>2.9</v>
      </c>
      <c r="P107" s="143">
        <f t="shared" si="18"/>
        <v>7.8</v>
      </c>
      <c r="Q107" s="143">
        <f t="shared" si="19"/>
        <v>5.4</v>
      </c>
      <c r="R107" s="4">
        <f>IF('Indicator Data'!H109="No data","x",ROUND(IF('Indicator Data'!H109=0,0,IF('Indicator Data'!H109&gt;R$139,10,IF('Indicator Data'!H109&lt;R$140,0,10-(R$139-'Indicator Data'!H109)/(R$139-R$140)*10))),1))</f>
        <v>3.4</v>
      </c>
      <c r="S107" s="6">
        <f t="shared" si="20"/>
        <v>1.9</v>
      </c>
      <c r="T107" s="6">
        <f t="shared" si="21"/>
        <v>0.9</v>
      </c>
      <c r="U107" s="6">
        <f t="shared" si="22"/>
        <v>5.5</v>
      </c>
      <c r="V107" s="6">
        <f t="shared" si="23"/>
        <v>4.4000000000000004</v>
      </c>
      <c r="W107" s="12">
        <f t="shared" si="24"/>
        <v>3.4</v>
      </c>
      <c r="X107" s="4">
        <f>ROUND(IF('Indicator Data'!M109=0,0,IF('Indicator Data'!M109&gt;X$139,10,IF('Indicator Data'!M109&lt;X$140,0,10-(X$139-'Indicator Data'!M109)/(X$139-X$140)*10))),1)</f>
        <v>0.3</v>
      </c>
      <c r="Y107" s="4">
        <f>ROUND(IF('Indicator Data'!N109=0,0,IF('Indicator Data'!N109&gt;Y$139,10,IF('Indicator Data'!N109&lt;Y$140,0,10-(Y$139-'Indicator Data'!N109)/(Y$139-Y$140)*10))),1)</f>
        <v>0</v>
      </c>
      <c r="Z107" s="6">
        <f t="shared" si="25"/>
        <v>0.2</v>
      </c>
      <c r="AA107" s="6">
        <f>IF('Indicator Data'!K109=5,10,IF('Indicator Data'!K109=4,8,IF('Indicator Data'!K109=3,5,IF('Indicator Data'!K109=2,2,IF('Indicator Data'!K109=1,1,0)))))</f>
        <v>0</v>
      </c>
      <c r="AB107" s="176">
        <f>IF('Indicator Data'!L109="No data","x",IF('Indicator Data'!L109&gt;1000,10,IF('Indicator Data'!L109&gt;=500,9,IF('Indicator Data'!L109&gt;=240,8,IF('Indicator Data'!L109&gt;=120,7,IF('Indicator Data'!L109&gt;=60,6,IF('Indicator Data'!L109&gt;=20,5,IF('Indicator Data'!L109&gt;=1,4,0))))))))</f>
        <v>4</v>
      </c>
      <c r="AC107" s="6">
        <f t="shared" si="26"/>
        <v>4</v>
      </c>
      <c r="AD107" s="7">
        <f t="shared" si="27"/>
        <v>1.4</v>
      </c>
    </row>
    <row r="108" spans="1:30">
      <c r="A108" s="8" t="s">
        <v>333</v>
      </c>
      <c r="B108" s="26" t="s">
        <v>319</v>
      </c>
      <c r="C108" s="26" t="s">
        <v>334</v>
      </c>
      <c r="D108" s="4">
        <f>ROUND(IF('Indicator Data'!G110=0,0,IF(LOG('Indicator Data'!G110)&gt;D$139,10,IF(LOG('Indicator Data'!G110)&lt;D$140,0,10-(D$139-LOG('Indicator Data'!G110))/(D$139-D$140)*10))),1)</f>
        <v>4.9000000000000004</v>
      </c>
      <c r="E108" s="4">
        <f>IF('Indicator Data'!D110="No data","x",ROUND(IF(('Indicator Data'!D110)&gt;E$139,10,IF(('Indicator Data'!D110)&lt;E$140,0,10-(E$139-('Indicator Data'!D110))/(E$139-E$140)*10)),1))</f>
        <v>2.8</v>
      </c>
      <c r="F108" s="53">
        <f>'Indicator Data'!E110/'Indicator Data'!$BC110</f>
        <v>0.31154342604633584</v>
      </c>
      <c r="G108" s="53">
        <f>'Indicator Data'!F110/'Indicator Data'!$BC110</f>
        <v>0.13441243782005058</v>
      </c>
      <c r="H108" s="53">
        <f t="shared" si="14"/>
        <v>0.18937482247818055</v>
      </c>
      <c r="I108" s="4">
        <f t="shared" si="15"/>
        <v>4.7</v>
      </c>
      <c r="J108" s="4">
        <f>ROUND(IF('Indicator Data'!I110=0,0,IF(LOG('Indicator Data'!I110)&gt;J$139,10,IF(LOG('Indicator Data'!I110)&lt;J$140,0,10-(J$139-LOG('Indicator Data'!I110))/(J$139-J$140)*10))),1)</f>
        <v>9.9</v>
      </c>
      <c r="K108" s="53">
        <f>'Indicator Data'!G110/'Indicator Data'!$BC110</f>
        <v>2.0831573540900207E-3</v>
      </c>
      <c r="L108" s="53">
        <f>'Indicator Data'!I110/'Indicator Data'!$BD110</f>
        <v>5.43662818341515E-3</v>
      </c>
      <c r="M108" s="4">
        <f t="shared" si="16"/>
        <v>0.7</v>
      </c>
      <c r="N108" s="4">
        <f t="shared" si="17"/>
        <v>1.8</v>
      </c>
      <c r="O108" s="4">
        <f>ROUND(IF('Indicator Data'!J110=0,0,IF('Indicator Data'!J110&gt;O$139,10,IF('Indicator Data'!J110&lt;O$140,0,10-(O$139-'Indicator Data'!J110)/(O$139-O$140)*10))),1)</f>
        <v>2.9</v>
      </c>
      <c r="P108" s="143">
        <f t="shared" si="18"/>
        <v>7.8</v>
      </c>
      <c r="Q108" s="143">
        <f t="shared" si="19"/>
        <v>5.4</v>
      </c>
      <c r="R108" s="4">
        <f>IF('Indicator Data'!H110="No data","x",ROUND(IF('Indicator Data'!H110=0,0,IF('Indicator Data'!H110&gt;R$139,10,IF('Indicator Data'!H110&lt;R$140,0,10-(R$139-'Indicator Data'!H110)/(R$139-R$140)*10))),1))</f>
        <v>2.5</v>
      </c>
      <c r="S108" s="6">
        <f t="shared" si="20"/>
        <v>2.8</v>
      </c>
      <c r="T108" s="6">
        <f t="shared" si="21"/>
        <v>3.1</v>
      </c>
      <c r="U108" s="6">
        <f t="shared" si="22"/>
        <v>4.7</v>
      </c>
      <c r="V108" s="6">
        <f t="shared" si="23"/>
        <v>4</v>
      </c>
      <c r="W108" s="12">
        <f t="shared" si="24"/>
        <v>3.7</v>
      </c>
      <c r="X108" s="4">
        <f>ROUND(IF('Indicator Data'!M110=0,0,IF('Indicator Data'!M110&gt;X$139,10,IF('Indicator Data'!M110&lt;X$140,0,10-(X$139-'Indicator Data'!M110)/(X$139-X$140)*10))),1)</f>
        <v>0.3</v>
      </c>
      <c r="Y108" s="4">
        <f>ROUND(IF('Indicator Data'!N110=0,0,IF('Indicator Data'!N110&gt;Y$139,10,IF('Indicator Data'!N110&lt;Y$140,0,10-(Y$139-'Indicator Data'!N110)/(Y$139-Y$140)*10))),1)</f>
        <v>0</v>
      </c>
      <c r="Z108" s="6">
        <f t="shared" si="25"/>
        <v>0.2</v>
      </c>
      <c r="AA108" s="6">
        <f>IF('Indicator Data'!K110=5,10,IF('Indicator Data'!K110=4,8,IF('Indicator Data'!K110=3,5,IF('Indicator Data'!K110=2,2,IF('Indicator Data'!K110=1,1,0)))))</f>
        <v>0</v>
      </c>
      <c r="AB108" s="176">
        <f>IF('Indicator Data'!L110="No data","x",IF('Indicator Data'!L110&gt;1000,10,IF('Indicator Data'!L110&gt;=500,9,IF('Indicator Data'!L110&gt;=240,8,IF('Indicator Data'!L110&gt;=120,7,IF('Indicator Data'!L110&gt;=60,6,IF('Indicator Data'!L110&gt;=20,5,IF('Indicator Data'!L110&gt;=1,4,0))))))))</f>
        <v>0</v>
      </c>
      <c r="AC108" s="6">
        <f t="shared" si="26"/>
        <v>0</v>
      </c>
      <c r="AD108" s="7">
        <f t="shared" si="27"/>
        <v>0.1</v>
      </c>
    </row>
    <row r="109" spans="1:30">
      <c r="A109" s="8" t="s">
        <v>335</v>
      </c>
      <c r="B109" s="26" t="s">
        <v>319</v>
      </c>
      <c r="C109" s="26" t="s">
        <v>336</v>
      </c>
      <c r="D109" s="4">
        <f>ROUND(IF('Indicator Data'!G111=0,0,IF(LOG('Indicator Data'!G111)&gt;D$139,10,IF(LOG('Indicator Data'!G111)&lt;D$140,0,10-(D$139-LOG('Indicator Data'!G111))/(D$139-D$140)*10))),1)</f>
        <v>8.1999999999999993</v>
      </c>
      <c r="E109" s="4">
        <f>IF('Indicator Data'!D111="No data","x",ROUND(IF(('Indicator Data'!D111)&gt;E$139,10,IF(('Indicator Data'!D111)&lt;E$140,0,10-(E$139-('Indicator Data'!D111))/(E$139-E$140)*10)),1))</f>
        <v>4</v>
      </c>
      <c r="F109" s="53">
        <f>'Indicator Data'!E111/'Indicator Data'!$BC111</f>
        <v>0.42523974111015311</v>
      </c>
      <c r="G109" s="53">
        <f>'Indicator Data'!F111/'Indicator Data'!$BC111</f>
        <v>0.1467897642360467</v>
      </c>
      <c r="H109" s="53">
        <f t="shared" si="14"/>
        <v>0.24931731161408824</v>
      </c>
      <c r="I109" s="4">
        <f t="shared" si="15"/>
        <v>6.2</v>
      </c>
      <c r="J109" s="4">
        <f>ROUND(IF('Indicator Data'!I111=0,0,IF(LOG('Indicator Data'!I111)&gt;J$139,10,IF(LOG('Indicator Data'!I111)&lt;J$140,0,10-(J$139-LOG('Indicator Data'!I111))/(J$139-J$140)*10))),1)</f>
        <v>9.9</v>
      </c>
      <c r="K109" s="53">
        <f>'Indicator Data'!G111/'Indicator Data'!$BC111</f>
        <v>3.1970925046912083E-2</v>
      </c>
      <c r="L109" s="53">
        <f>'Indicator Data'!I111/'Indicator Data'!$BD111</f>
        <v>5.43662818341515E-3</v>
      </c>
      <c r="M109" s="4">
        <f t="shared" si="16"/>
        <v>10</v>
      </c>
      <c r="N109" s="4">
        <f t="shared" si="17"/>
        <v>1.8</v>
      </c>
      <c r="O109" s="4">
        <f>ROUND(IF('Indicator Data'!J111=0,0,IF('Indicator Data'!J111&gt;O$139,10,IF('Indicator Data'!J111&lt;O$140,0,10-(O$139-'Indicator Data'!J111)/(O$139-O$140)*10))),1)</f>
        <v>4.3</v>
      </c>
      <c r="P109" s="143">
        <f t="shared" si="18"/>
        <v>7.8</v>
      </c>
      <c r="Q109" s="143">
        <f t="shared" si="19"/>
        <v>6.1</v>
      </c>
      <c r="R109" s="4">
        <f>IF('Indicator Data'!H111="No data","x",ROUND(IF('Indicator Data'!H111=0,0,IF('Indicator Data'!H111&gt;R$139,10,IF('Indicator Data'!H111&lt;R$140,0,10-(R$139-'Indicator Data'!H111)/(R$139-R$140)*10))),1))</f>
        <v>3.6</v>
      </c>
      <c r="S109" s="6">
        <f t="shared" si="20"/>
        <v>4</v>
      </c>
      <c r="T109" s="6">
        <f t="shared" si="21"/>
        <v>9.3000000000000007</v>
      </c>
      <c r="U109" s="6">
        <f t="shared" si="22"/>
        <v>6.2</v>
      </c>
      <c r="V109" s="6">
        <f t="shared" si="23"/>
        <v>4.9000000000000004</v>
      </c>
      <c r="W109" s="12">
        <f t="shared" si="24"/>
        <v>6.7</v>
      </c>
      <c r="X109" s="4">
        <f>ROUND(IF('Indicator Data'!M111=0,0,IF('Indicator Data'!M111&gt;X$139,10,IF('Indicator Data'!M111&lt;X$140,0,10-(X$139-'Indicator Data'!M111)/(X$139-X$140)*10))),1)</f>
        <v>0.3</v>
      </c>
      <c r="Y109" s="4">
        <f>ROUND(IF('Indicator Data'!N111=0,0,IF('Indicator Data'!N111&gt;Y$139,10,IF('Indicator Data'!N111&lt;Y$140,0,10-(Y$139-'Indicator Data'!N111)/(Y$139-Y$140)*10))),1)</f>
        <v>0</v>
      </c>
      <c r="Z109" s="6">
        <f t="shared" si="25"/>
        <v>0.2</v>
      </c>
      <c r="AA109" s="6">
        <f>IF('Indicator Data'!K111=5,10,IF('Indicator Data'!K111=4,8,IF('Indicator Data'!K111=3,5,IF('Indicator Data'!K111=2,2,IF('Indicator Data'!K111=1,1,0)))))</f>
        <v>0</v>
      </c>
      <c r="AB109" s="176">
        <f>IF('Indicator Data'!L111="No data","x",IF('Indicator Data'!L111&gt;1000,10,IF('Indicator Data'!L111&gt;=500,9,IF('Indicator Data'!L111&gt;=240,8,IF('Indicator Data'!L111&gt;=120,7,IF('Indicator Data'!L111&gt;=60,6,IF('Indicator Data'!L111&gt;=20,5,IF('Indicator Data'!L111&gt;=1,4,0))))))))</f>
        <v>0</v>
      </c>
      <c r="AC109" s="6">
        <f t="shared" si="26"/>
        <v>0</v>
      </c>
      <c r="AD109" s="7">
        <f t="shared" si="27"/>
        <v>0.1</v>
      </c>
    </row>
    <row r="110" spans="1:30">
      <c r="A110" s="8" t="s">
        <v>337</v>
      </c>
      <c r="B110" s="26" t="s">
        <v>319</v>
      </c>
      <c r="C110" s="26" t="s">
        <v>338</v>
      </c>
      <c r="D110" s="4">
        <f>ROUND(IF('Indicator Data'!G112=0,0,IF(LOG('Indicator Data'!G112)&gt;D$139,10,IF(LOG('Indicator Data'!G112)&lt;D$140,0,10-(D$139-LOG('Indicator Data'!G112))/(D$139-D$140)*10))),1)</f>
        <v>9.1999999999999993</v>
      </c>
      <c r="E110" s="4">
        <f>IF('Indicator Data'!D112="No data","x",ROUND(IF(('Indicator Data'!D112)&gt;E$139,10,IF(('Indicator Data'!D112)&lt;E$140,0,10-(E$139-('Indicator Data'!D112))/(E$139-E$140)*10)),1))</f>
        <v>1.4</v>
      </c>
      <c r="F110" s="53">
        <f>'Indicator Data'!E112/'Indicator Data'!$BC112</f>
        <v>2.4043551292745227E-2</v>
      </c>
      <c r="G110" s="53">
        <f>'Indicator Data'!F112/'Indicator Data'!$BC112</f>
        <v>0.30367211837526997</v>
      </c>
      <c r="H110" s="53">
        <f t="shared" si="14"/>
        <v>8.79398052401901E-2</v>
      </c>
      <c r="I110" s="4">
        <f t="shared" si="15"/>
        <v>2.2000000000000002</v>
      </c>
      <c r="J110" s="4">
        <f>ROUND(IF('Indicator Data'!I112=0,0,IF(LOG('Indicator Data'!I112)&gt;J$139,10,IF(LOG('Indicator Data'!I112)&lt;J$140,0,10-(J$139-LOG('Indicator Data'!I112))/(J$139-J$140)*10))),1)</f>
        <v>9.9</v>
      </c>
      <c r="K110" s="53">
        <f>'Indicator Data'!G112/'Indicator Data'!$BC112</f>
        <v>4.1044875221707335E-2</v>
      </c>
      <c r="L110" s="53">
        <f>'Indicator Data'!I112/'Indicator Data'!$BD112</f>
        <v>5.43662818341515E-3</v>
      </c>
      <c r="M110" s="4">
        <f t="shared" si="16"/>
        <v>10</v>
      </c>
      <c r="N110" s="4">
        <f t="shared" si="17"/>
        <v>1.8</v>
      </c>
      <c r="O110" s="4">
        <f>ROUND(IF('Indicator Data'!J112=0,0,IF('Indicator Data'!J112&gt;O$139,10,IF('Indicator Data'!J112&lt;O$140,0,10-(O$139-'Indicator Data'!J112)/(O$139-O$140)*10))),1)</f>
        <v>4.3</v>
      </c>
      <c r="P110" s="143">
        <f t="shared" si="18"/>
        <v>7.8</v>
      </c>
      <c r="Q110" s="143">
        <f t="shared" si="19"/>
        <v>6.1</v>
      </c>
      <c r="R110" s="4">
        <f>IF('Indicator Data'!H112="No data","x",ROUND(IF('Indicator Data'!H112=0,0,IF('Indicator Data'!H112&gt;R$139,10,IF('Indicator Data'!H112&lt;R$140,0,10-(R$139-'Indicator Data'!H112)/(R$139-R$140)*10))),1))</f>
        <v>2.5</v>
      </c>
      <c r="S110" s="6">
        <f t="shared" si="20"/>
        <v>1.4</v>
      </c>
      <c r="T110" s="6">
        <f t="shared" si="21"/>
        <v>9.6999999999999993</v>
      </c>
      <c r="U110" s="6">
        <f t="shared" si="22"/>
        <v>2.2000000000000002</v>
      </c>
      <c r="V110" s="6">
        <f t="shared" si="23"/>
        <v>4.3</v>
      </c>
      <c r="W110" s="12">
        <f t="shared" si="24"/>
        <v>5.7</v>
      </c>
      <c r="X110" s="4">
        <f>ROUND(IF('Indicator Data'!M112=0,0,IF('Indicator Data'!M112&gt;X$139,10,IF('Indicator Data'!M112&lt;X$140,0,10-(X$139-'Indicator Data'!M112)/(X$139-X$140)*10))),1)</f>
        <v>0.3</v>
      </c>
      <c r="Y110" s="4">
        <f>ROUND(IF('Indicator Data'!N112=0,0,IF('Indicator Data'!N112&gt;Y$139,10,IF('Indicator Data'!N112&lt;Y$140,0,10-(Y$139-'Indicator Data'!N112)/(Y$139-Y$140)*10))),1)</f>
        <v>0</v>
      </c>
      <c r="Z110" s="6">
        <f t="shared" si="25"/>
        <v>0.2</v>
      </c>
      <c r="AA110" s="6">
        <f>IF('Indicator Data'!K112=5,10,IF('Indicator Data'!K112=4,8,IF('Indicator Data'!K112=3,5,IF('Indicator Data'!K112=2,2,IF('Indicator Data'!K112=1,1,0)))))</f>
        <v>0</v>
      </c>
      <c r="AB110" s="176">
        <f>IF('Indicator Data'!L112="No data","x",IF('Indicator Data'!L112&gt;1000,10,IF('Indicator Data'!L112&gt;=500,9,IF('Indicator Data'!L112&gt;=240,8,IF('Indicator Data'!L112&gt;=120,7,IF('Indicator Data'!L112&gt;=60,6,IF('Indicator Data'!L112&gt;=20,5,IF('Indicator Data'!L112&gt;=1,4,0))))))))</f>
        <v>0</v>
      </c>
      <c r="AC110" s="6">
        <f t="shared" si="26"/>
        <v>0</v>
      </c>
      <c r="AD110" s="7">
        <f t="shared" si="27"/>
        <v>0.1</v>
      </c>
    </row>
    <row r="111" spans="1:30">
      <c r="A111" s="8" t="s">
        <v>339</v>
      </c>
      <c r="B111" s="26" t="s">
        <v>319</v>
      </c>
      <c r="C111" s="26" t="s">
        <v>340</v>
      </c>
      <c r="D111" s="4">
        <f>ROUND(IF('Indicator Data'!G113=0,0,IF(LOG('Indicator Data'!G113)&gt;D$139,10,IF(LOG('Indicator Data'!G113)&lt;D$140,0,10-(D$139-LOG('Indicator Data'!G113))/(D$139-D$140)*10))),1)</f>
        <v>3.7</v>
      </c>
      <c r="E111" s="4">
        <f>IF('Indicator Data'!D113="No data","x",ROUND(IF(('Indicator Data'!D113)&gt;E$139,10,IF(('Indicator Data'!D113)&lt;E$140,0,10-(E$139-('Indicator Data'!D113))/(E$139-E$140)*10)),1))</f>
        <v>1.8</v>
      </c>
      <c r="F111" s="53">
        <f>'Indicator Data'!E113/'Indicator Data'!$BC113</f>
        <v>0.34139490017272239</v>
      </c>
      <c r="G111" s="53">
        <f>'Indicator Data'!F113/'Indicator Data'!$BC113</f>
        <v>0.13553396422026423</v>
      </c>
      <c r="H111" s="53">
        <f t="shared" si="14"/>
        <v>0.20458094114142725</v>
      </c>
      <c r="I111" s="4">
        <f t="shared" si="15"/>
        <v>5.0999999999999996</v>
      </c>
      <c r="J111" s="4">
        <f>ROUND(IF('Indicator Data'!I113=0,0,IF(LOG('Indicator Data'!I113)&gt;J$139,10,IF(LOG('Indicator Data'!I113)&lt;J$140,0,10-(J$139-LOG('Indicator Data'!I113))/(J$139-J$140)*10))),1)</f>
        <v>9.9</v>
      </c>
      <c r="K111" s="53">
        <f>'Indicator Data'!G113/'Indicator Data'!$BC113</f>
        <v>1.8355169886682676E-3</v>
      </c>
      <c r="L111" s="53">
        <f>'Indicator Data'!I113/'Indicator Data'!$BD113</f>
        <v>5.43662818341515E-3</v>
      </c>
      <c r="M111" s="4">
        <f t="shared" si="16"/>
        <v>0.6</v>
      </c>
      <c r="N111" s="4">
        <f t="shared" si="17"/>
        <v>1.8</v>
      </c>
      <c r="O111" s="4">
        <f>ROUND(IF('Indicator Data'!J113=0,0,IF('Indicator Data'!J113&gt;O$139,10,IF('Indicator Data'!J113&lt;O$140,0,10-(O$139-'Indicator Data'!J113)/(O$139-O$140)*10))),1)</f>
        <v>2.9</v>
      </c>
      <c r="P111" s="143">
        <f t="shared" si="18"/>
        <v>7.8</v>
      </c>
      <c r="Q111" s="143">
        <f t="shared" si="19"/>
        <v>5.4</v>
      </c>
      <c r="R111" s="4">
        <f>IF('Indicator Data'!H113="No data","x",ROUND(IF('Indicator Data'!H113=0,0,IF('Indicator Data'!H113&gt;R$139,10,IF('Indicator Data'!H113&lt;R$140,0,10-(R$139-'Indicator Data'!H113)/(R$139-R$140)*10))),1))</f>
        <v>2.8</v>
      </c>
      <c r="S111" s="6">
        <f t="shared" si="20"/>
        <v>1.8</v>
      </c>
      <c r="T111" s="6">
        <f t="shared" si="21"/>
        <v>2.2999999999999998</v>
      </c>
      <c r="U111" s="6">
        <f t="shared" si="22"/>
        <v>5.0999999999999996</v>
      </c>
      <c r="V111" s="6">
        <f t="shared" si="23"/>
        <v>4.0999999999999996</v>
      </c>
      <c r="W111" s="12">
        <f t="shared" si="24"/>
        <v>3.4</v>
      </c>
      <c r="X111" s="4">
        <f>ROUND(IF('Indicator Data'!M113=0,0,IF('Indicator Data'!M113&gt;X$139,10,IF('Indicator Data'!M113&lt;X$140,0,10-(X$139-'Indicator Data'!M113)/(X$139-X$140)*10))),1)</f>
        <v>0.3</v>
      </c>
      <c r="Y111" s="4">
        <f>ROUND(IF('Indicator Data'!N113=0,0,IF('Indicator Data'!N113&gt;Y$139,10,IF('Indicator Data'!N113&lt;Y$140,0,10-(Y$139-'Indicator Data'!N113)/(Y$139-Y$140)*10))),1)</f>
        <v>0</v>
      </c>
      <c r="Z111" s="6">
        <f t="shared" si="25"/>
        <v>0.2</v>
      </c>
      <c r="AA111" s="6">
        <f>IF('Indicator Data'!K113=5,10,IF('Indicator Data'!K113=4,8,IF('Indicator Data'!K113=3,5,IF('Indicator Data'!K113=2,2,IF('Indicator Data'!K113=1,1,0)))))</f>
        <v>0</v>
      </c>
      <c r="AB111" s="176">
        <f>IF('Indicator Data'!L113="No data","x",IF('Indicator Data'!L113&gt;1000,10,IF('Indicator Data'!L113&gt;=500,9,IF('Indicator Data'!L113&gt;=240,8,IF('Indicator Data'!L113&gt;=120,7,IF('Indicator Data'!L113&gt;=60,6,IF('Indicator Data'!L113&gt;=20,5,IF('Indicator Data'!L113&gt;=1,4,0))))))))</f>
        <v>0</v>
      </c>
      <c r="AC111" s="6">
        <f t="shared" si="26"/>
        <v>0</v>
      </c>
      <c r="AD111" s="7">
        <f t="shared" si="27"/>
        <v>0.1</v>
      </c>
    </row>
    <row r="112" spans="1:30">
      <c r="A112" s="8" t="s">
        <v>341</v>
      </c>
      <c r="B112" s="26" t="s">
        <v>319</v>
      </c>
      <c r="C112" s="26" t="s">
        <v>342</v>
      </c>
      <c r="D112" s="4">
        <f>ROUND(IF('Indicator Data'!G114=0,0,IF(LOG('Indicator Data'!G114)&gt;D$139,10,IF(LOG('Indicator Data'!G114)&lt;D$140,0,10-(D$139-LOG('Indicator Data'!G114))/(D$139-D$140)*10))),1)</f>
        <v>7.5</v>
      </c>
      <c r="E112" s="4">
        <f>IF('Indicator Data'!D114="No data","x",ROUND(IF(('Indicator Data'!D114)&gt;E$139,10,IF(('Indicator Data'!D114)&lt;E$140,0,10-(E$139-('Indicator Data'!D114))/(E$139-E$140)*10)),1))</f>
        <v>3.1</v>
      </c>
      <c r="F112" s="53">
        <f>'Indicator Data'!E114/'Indicator Data'!$BC114</f>
        <v>0.21149811684911887</v>
      </c>
      <c r="G112" s="53">
        <f>'Indicator Data'!F114/'Indicator Data'!$BC114</f>
        <v>6.2730284133824523E-3</v>
      </c>
      <c r="H112" s="53">
        <f t="shared" si="14"/>
        <v>0.10731731552790505</v>
      </c>
      <c r="I112" s="4">
        <f t="shared" si="15"/>
        <v>2.7</v>
      </c>
      <c r="J112" s="4">
        <f>ROUND(IF('Indicator Data'!I114=0,0,IF(LOG('Indicator Data'!I114)&gt;J$139,10,IF(LOG('Indicator Data'!I114)&lt;J$140,0,10-(J$139-LOG('Indicator Data'!I114))/(J$139-J$140)*10))),1)</f>
        <v>9.9</v>
      </c>
      <c r="K112" s="53">
        <f>'Indicator Data'!G114/'Indicator Data'!$BC114</f>
        <v>1.6341141628385653E-2</v>
      </c>
      <c r="L112" s="53">
        <f>'Indicator Data'!I114/'Indicator Data'!$BD114</f>
        <v>5.43662818341515E-3</v>
      </c>
      <c r="M112" s="4">
        <f t="shared" si="16"/>
        <v>5.4</v>
      </c>
      <c r="N112" s="4">
        <f t="shared" si="17"/>
        <v>1.8</v>
      </c>
      <c r="O112" s="4">
        <f>ROUND(IF('Indicator Data'!J114=0,0,IF('Indicator Data'!J114&gt;O$139,10,IF('Indicator Data'!J114&lt;O$140,0,10-(O$139-'Indicator Data'!J114)/(O$139-O$140)*10))),1)</f>
        <v>2.9</v>
      </c>
      <c r="P112" s="143">
        <f t="shared" si="18"/>
        <v>7.8</v>
      </c>
      <c r="Q112" s="143">
        <f t="shared" si="19"/>
        <v>5.4</v>
      </c>
      <c r="R112" s="4">
        <f>IF('Indicator Data'!H114="No data","x",ROUND(IF('Indicator Data'!H114=0,0,IF('Indicator Data'!H114&gt;R$139,10,IF('Indicator Data'!H114&lt;R$140,0,10-(R$139-'Indicator Data'!H114)/(R$139-R$140)*10))),1))</f>
        <v>3.4</v>
      </c>
      <c r="S112" s="6">
        <f t="shared" si="20"/>
        <v>3.1</v>
      </c>
      <c r="T112" s="6">
        <f t="shared" si="21"/>
        <v>6.6</v>
      </c>
      <c r="U112" s="6">
        <f t="shared" si="22"/>
        <v>2.7</v>
      </c>
      <c r="V112" s="6">
        <f t="shared" si="23"/>
        <v>4.4000000000000004</v>
      </c>
      <c r="W112" s="12">
        <f t="shared" si="24"/>
        <v>4.4000000000000004</v>
      </c>
      <c r="X112" s="4">
        <f>ROUND(IF('Indicator Data'!M114=0,0,IF('Indicator Data'!M114&gt;X$139,10,IF('Indicator Data'!M114&lt;X$140,0,10-(X$139-'Indicator Data'!M114)/(X$139-X$140)*10))),1)</f>
        <v>0.3</v>
      </c>
      <c r="Y112" s="4">
        <f>ROUND(IF('Indicator Data'!N114=0,0,IF('Indicator Data'!N114&gt;Y$139,10,IF('Indicator Data'!N114&lt;Y$140,0,10-(Y$139-'Indicator Data'!N114)/(Y$139-Y$140)*10))),1)</f>
        <v>0</v>
      </c>
      <c r="Z112" s="6">
        <f t="shared" si="25"/>
        <v>0.2</v>
      </c>
      <c r="AA112" s="6">
        <f>IF('Indicator Data'!K114=5,10,IF('Indicator Data'!K114=4,8,IF('Indicator Data'!K114=3,5,IF('Indicator Data'!K114=2,2,IF('Indicator Data'!K114=1,1,0)))))</f>
        <v>0</v>
      </c>
      <c r="AB112" s="176">
        <f>IF('Indicator Data'!L114="No data","x",IF('Indicator Data'!L114&gt;1000,10,IF('Indicator Data'!L114&gt;=500,9,IF('Indicator Data'!L114&gt;=240,8,IF('Indicator Data'!L114&gt;=120,7,IF('Indicator Data'!L114&gt;=60,6,IF('Indicator Data'!L114&gt;=20,5,IF('Indicator Data'!L114&gt;=1,4,0))))))))</f>
        <v>0</v>
      </c>
      <c r="AC112" s="6">
        <f t="shared" si="26"/>
        <v>0</v>
      </c>
      <c r="AD112" s="7">
        <f t="shared" si="27"/>
        <v>0.1</v>
      </c>
    </row>
    <row r="113" spans="1:30">
      <c r="A113" s="8" t="s">
        <v>343</v>
      </c>
      <c r="B113" s="26" t="s">
        <v>319</v>
      </c>
      <c r="C113" s="26" t="s">
        <v>344</v>
      </c>
      <c r="D113" s="4">
        <f>ROUND(IF('Indicator Data'!G115=0,0,IF(LOG('Indicator Data'!G115)&gt;D$139,10,IF(LOG('Indicator Data'!G115)&lt;D$140,0,10-(D$139-LOG('Indicator Data'!G115))/(D$139-D$140)*10))),1)</f>
        <v>2.2999999999999998</v>
      </c>
      <c r="E113" s="4">
        <f>IF('Indicator Data'!D115="No data","x",ROUND(IF(('Indicator Data'!D115)&gt;E$139,10,IF(('Indicator Data'!D115)&lt;E$140,0,10-(E$139-('Indicator Data'!D115))/(E$139-E$140)*10)),1))</f>
        <v>1.4</v>
      </c>
      <c r="F113" s="53">
        <f>'Indicator Data'!E115/'Indicator Data'!$BC115</f>
        <v>0.16886334564714103</v>
      </c>
      <c r="G113" s="53">
        <f>'Indicator Data'!F115/'Indicator Data'!$BC115</f>
        <v>0.15730012546400765</v>
      </c>
      <c r="H113" s="53">
        <f t="shared" si="14"/>
        <v>0.12375670418957244</v>
      </c>
      <c r="I113" s="4">
        <f t="shared" si="15"/>
        <v>3.1</v>
      </c>
      <c r="J113" s="4">
        <f>ROUND(IF('Indicator Data'!I115=0,0,IF(LOG('Indicator Data'!I115)&gt;J$139,10,IF(LOG('Indicator Data'!I115)&lt;J$140,0,10-(J$139-LOG('Indicator Data'!I115))/(J$139-J$140)*10))),1)</f>
        <v>9.9</v>
      </c>
      <c r="K113" s="53">
        <f>'Indicator Data'!G115/'Indicator Data'!$BC115</f>
        <v>1.7004181628310573E-4</v>
      </c>
      <c r="L113" s="53">
        <f>'Indicator Data'!I115/'Indicator Data'!$BD115</f>
        <v>5.43662818341515E-3</v>
      </c>
      <c r="M113" s="4">
        <f t="shared" si="16"/>
        <v>0.1</v>
      </c>
      <c r="N113" s="4">
        <f t="shared" si="17"/>
        <v>1.8</v>
      </c>
      <c r="O113" s="4">
        <f>ROUND(IF('Indicator Data'!J115=0,0,IF('Indicator Data'!J115&gt;O$139,10,IF('Indicator Data'!J115&lt;O$140,0,10-(O$139-'Indicator Data'!J115)/(O$139-O$140)*10))),1)</f>
        <v>1.4</v>
      </c>
      <c r="P113" s="143">
        <f t="shared" si="18"/>
        <v>7.8</v>
      </c>
      <c r="Q113" s="143">
        <f t="shared" si="19"/>
        <v>4.5999999999999996</v>
      </c>
      <c r="R113" s="4">
        <f>IF('Indicator Data'!H115="No data","x",ROUND(IF('Indicator Data'!H115=0,0,IF('Indicator Data'!H115&gt;R$139,10,IF('Indicator Data'!H115&lt;R$140,0,10-(R$139-'Indicator Data'!H115)/(R$139-R$140)*10))),1))</f>
        <v>2.1</v>
      </c>
      <c r="S113" s="6">
        <f t="shared" si="20"/>
        <v>1.4</v>
      </c>
      <c r="T113" s="6">
        <f t="shared" si="21"/>
        <v>1.3</v>
      </c>
      <c r="U113" s="6">
        <f t="shared" si="22"/>
        <v>3.1</v>
      </c>
      <c r="V113" s="6">
        <f t="shared" si="23"/>
        <v>3.4</v>
      </c>
      <c r="W113" s="12">
        <f t="shared" si="24"/>
        <v>2.4</v>
      </c>
      <c r="X113" s="4">
        <f>ROUND(IF('Indicator Data'!M115=0,0,IF('Indicator Data'!M115&gt;X$139,10,IF('Indicator Data'!M115&lt;X$140,0,10-(X$139-'Indicator Data'!M115)/(X$139-X$140)*10))),1)</f>
        <v>0.3</v>
      </c>
      <c r="Y113" s="4">
        <f>ROUND(IF('Indicator Data'!N115=0,0,IF('Indicator Data'!N115&gt;Y$139,10,IF('Indicator Data'!N115&lt;Y$140,0,10-(Y$139-'Indicator Data'!N115)/(Y$139-Y$140)*10))),1)</f>
        <v>0</v>
      </c>
      <c r="Z113" s="6">
        <f t="shared" si="25"/>
        <v>0.2</v>
      </c>
      <c r="AA113" s="6">
        <f>IF('Indicator Data'!K115=5,10,IF('Indicator Data'!K115=4,8,IF('Indicator Data'!K115=3,5,IF('Indicator Data'!K115=2,2,IF('Indicator Data'!K115=1,1,0)))))</f>
        <v>0</v>
      </c>
      <c r="AB113" s="176">
        <f>IF('Indicator Data'!L115="No data","x",IF('Indicator Data'!L115&gt;1000,10,IF('Indicator Data'!L115&gt;=500,9,IF('Indicator Data'!L115&gt;=240,8,IF('Indicator Data'!L115&gt;=120,7,IF('Indicator Data'!L115&gt;=60,6,IF('Indicator Data'!L115&gt;=20,5,IF('Indicator Data'!L115&gt;=1,4,0))))))))</f>
        <v>4</v>
      </c>
      <c r="AC113" s="6">
        <f t="shared" si="26"/>
        <v>4</v>
      </c>
      <c r="AD113" s="7">
        <f t="shared" si="27"/>
        <v>1.4</v>
      </c>
    </row>
    <row r="114" spans="1:30">
      <c r="A114" s="8" t="s">
        <v>345</v>
      </c>
      <c r="B114" s="26" t="s">
        <v>319</v>
      </c>
      <c r="C114" s="26" t="s">
        <v>346</v>
      </c>
      <c r="D114" s="4">
        <f>ROUND(IF('Indicator Data'!G116=0,0,IF(LOG('Indicator Data'!G116)&gt;D$139,10,IF(LOG('Indicator Data'!G116)&lt;D$140,0,10-(D$139-LOG('Indicator Data'!G116))/(D$139-D$140)*10))),1)</f>
        <v>4</v>
      </c>
      <c r="E114" s="4">
        <f>IF('Indicator Data'!D116="No data","x",ROUND(IF(('Indicator Data'!D116)&gt;E$139,10,IF(('Indicator Data'!D116)&lt;E$140,0,10-(E$139-('Indicator Data'!D116))/(E$139-E$140)*10)),1))</f>
        <v>1</v>
      </c>
      <c r="F114" s="53">
        <f>'Indicator Data'!E116/'Indicator Data'!$BC116</f>
        <v>0.14991414098213851</v>
      </c>
      <c r="G114" s="53">
        <f>'Indicator Data'!F116/'Indicator Data'!$BC116</f>
        <v>0.10496182380263444</v>
      </c>
      <c r="H114" s="53">
        <f t="shared" si="14"/>
        <v>0.10119752644172786</v>
      </c>
      <c r="I114" s="4">
        <f t="shared" si="15"/>
        <v>2.5</v>
      </c>
      <c r="J114" s="4">
        <f>ROUND(IF('Indicator Data'!I116=0,0,IF(LOG('Indicator Data'!I116)&gt;J$139,10,IF(LOG('Indicator Data'!I116)&lt;J$140,0,10-(J$139-LOG('Indicator Data'!I116))/(J$139-J$140)*10))),1)</f>
        <v>9.9</v>
      </c>
      <c r="K114" s="53">
        <f>'Indicator Data'!G116/'Indicator Data'!$BC116</f>
        <v>1.876182795229475E-3</v>
      </c>
      <c r="L114" s="53">
        <f>'Indicator Data'!I116/'Indicator Data'!$BD116</f>
        <v>5.43662818341515E-3</v>
      </c>
      <c r="M114" s="4">
        <f t="shared" si="16"/>
        <v>0.6</v>
      </c>
      <c r="N114" s="4">
        <f t="shared" si="17"/>
        <v>1.8</v>
      </c>
      <c r="O114" s="4">
        <f>ROUND(IF('Indicator Data'!J116=0,0,IF('Indicator Data'!J116&gt;O$139,10,IF('Indicator Data'!J116&lt;O$140,0,10-(O$139-'Indicator Data'!J116)/(O$139-O$140)*10))),1)</f>
        <v>1.4</v>
      </c>
      <c r="P114" s="143">
        <f t="shared" si="18"/>
        <v>7.8</v>
      </c>
      <c r="Q114" s="143">
        <f t="shared" si="19"/>
        <v>4.5999999999999996</v>
      </c>
      <c r="R114" s="4">
        <f>IF('Indicator Data'!H116="No data","x",ROUND(IF('Indicator Data'!H116=0,0,IF('Indicator Data'!H116&gt;R$139,10,IF('Indicator Data'!H116&lt;R$140,0,10-(R$139-'Indicator Data'!H116)/(R$139-R$140)*10))),1))</f>
        <v>2.9</v>
      </c>
      <c r="S114" s="6">
        <f t="shared" si="20"/>
        <v>1</v>
      </c>
      <c r="T114" s="6">
        <f t="shared" si="21"/>
        <v>2.5</v>
      </c>
      <c r="U114" s="6">
        <f t="shared" si="22"/>
        <v>2.5</v>
      </c>
      <c r="V114" s="6">
        <f t="shared" si="23"/>
        <v>3.8</v>
      </c>
      <c r="W114" s="12">
        <f t="shared" si="24"/>
        <v>2.5</v>
      </c>
      <c r="X114" s="4">
        <f>ROUND(IF('Indicator Data'!M116=0,0,IF('Indicator Data'!M116&gt;X$139,10,IF('Indicator Data'!M116&lt;X$140,0,10-(X$139-'Indicator Data'!M116)/(X$139-X$140)*10))),1)</f>
        <v>0.3</v>
      </c>
      <c r="Y114" s="4">
        <f>ROUND(IF('Indicator Data'!N116=0,0,IF('Indicator Data'!N116&gt;Y$139,10,IF('Indicator Data'!N116&lt;Y$140,0,10-(Y$139-'Indicator Data'!N116)/(Y$139-Y$140)*10))),1)</f>
        <v>0</v>
      </c>
      <c r="Z114" s="6">
        <f t="shared" si="25"/>
        <v>0.2</v>
      </c>
      <c r="AA114" s="6">
        <f>IF('Indicator Data'!K116=5,10,IF('Indicator Data'!K116=4,8,IF('Indicator Data'!K116=3,5,IF('Indicator Data'!K116=2,2,IF('Indicator Data'!K116=1,1,0)))))</f>
        <v>0</v>
      </c>
      <c r="AB114" s="176">
        <f>IF('Indicator Data'!L116="No data","x",IF('Indicator Data'!L116&gt;1000,10,IF('Indicator Data'!L116&gt;=500,9,IF('Indicator Data'!L116&gt;=240,8,IF('Indicator Data'!L116&gt;=120,7,IF('Indicator Data'!L116&gt;=60,6,IF('Indicator Data'!L116&gt;=20,5,IF('Indicator Data'!L116&gt;=1,4,0))))))))</f>
        <v>4</v>
      </c>
      <c r="AC114" s="6">
        <f t="shared" si="26"/>
        <v>4</v>
      </c>
      <c r="AD114" s="7">
        <f t="shared" si="27"/>
        <v>1.4</v>
      </c>
    </row>
    <row r="115" spans="1:30">
      <c r="A115" s="8" t="s">
        <v>111</v>
      </c>
      <c r="B115" s="26" t="s">
        <v>112</v>
      </c>
      <c r="C115" s="26" t="s">
        <v>113</v>
      </c>
      <c r="D115" s="4">
        <f>ROUND(IF('Indicator Data'!G117=0,0,IF(LOG('Indicator Data'!G117)&gt;D$139,10,IF(LOG('Indicator Data'!G117)&lt;D$140,0,10-(D$139-LOG('Indicator Data'!G117))/(D$139-D$140)*10))),1)</f>
        <v>2.2999999999999998</v>
      </c>
      <c r="E115" s="4">
        <f>IF('Indicator Data'!D117="No data","x",ROUND(IF(('Indicator Data'!D117)&gt;E$139,10,IF(('Indicator Data'!D117)&lt;E$140,0,10-(E$139-('Indicator Data'!D117))/(E$139-E$140)*10)),1))</f>
        <v>4.5999999999999996</v>
      </c>
      <c r="F115" s="53">
        <f>'Indicator Data'!E117/'Indicator Data'!$BC117</f>
        <v>2.6910476043551517E-3</v>
      </c>
      <c r="G115" s="53">
        <f>'Indicator Data'!F117/'Indicator Data'!$BC117</f>
        <v>0</v>
      </c>
      <c r="H115" s="53">
        <f t="shared" si="14"/>
        <v>1.3455238021775758E-3</v>
      </c>
      <c r="I115" s="4">
        <f t="shared" si="15"/>
        <v>0</v>
      </c>
      <c r="J115" s="4">
        <f>ROUND(IF('Indicator Data'!I117=0,0,IF(LOG('Indicator Data'!I117)&gt;J$139,10,IF(LOG('Indicator Data'!I117)&lt;J$140,0,10-(J$139-LOG('Indicator Data'!I117))/(J$139-J$140)*10))),1)</f>
        <v>10</v>
      </c>
      <c r="K115" s="53">
        <f>'Indicator Data'!G117/'Indicator Data'!$BC117</f>
        <v>7.7447271673609095E-4</v>
      </c>
      <c r="L115" s="53">
        <f>'Indicator Data'!I117/'Indicator Data'!$BD117</f>
        <v>2.3351732221101207E-2</v>
      </c>
      <c r="M115" s="4">
        <f t="shared" si="16"/>
        <v>0.3</v>
      </c>
      <c r="N115" s="4">
        <f t="shared" si="17"/>
        <v>7.8</v>
      </c>
      <c r="O115" s="4">
        <f>ROUND(IF('Indicator Data'!J117=0,0,IF('Indicator Data'!J117&gt;O$139,10,IF('Indicator Data'!J117&lt;O$140,0,10-(O$139-'Indicator Data'!J117)/(O$139-O$140)*10))),1)</f>
        <v>5.8</v>
      </c>
      <c r="P115" s="143">
        <f t="shared" si="18"/>
        <v>9.1999999999999993</v>
      </c>
      <c r="Q115" s="143">
        <f t="shared" si="19"/>
        <v>7.5</v>
      </c>
      <c r="R115" s="4">
        <f>IF('Indicator Data'!H117="No data","x",ROUND(IF('Indicator Data'!H117=0,0,IF('Indicator Data'!H117&gt;R$139,10,IF('Indicator Data'!H117&lt;R$140,0,10-(R$139-'Indicator Data'!H117)/(R$139-R$140)*10))),1))</f>
        <v>4.2</v>
      </c>
      <c r="S115" s="6">
        <f t="shared" si="20"/>
        <v>4.5999999999999996</v>
      </c>
      <c r="T115" s="6">
        <f t="shared" si="21"/>
        <v>1.4</v>
      </c>
      <c r="U115" s="6">
        <f t="shared" si="22"/>
        <v>0</v>
      </c>
      <c r="V115" s="6">
        <f t="shared" si="23"/>
        <v>5.9</v>
      </c>
      <c r="W115" s="12">
        <f t="shared" si="24"/>
        <v>3.3</v>
      </c>
      <c r="X115" s="4">
        <f>ROUND(IF('Indicator Data'!M117=0,0,IF('Indicator Data'!M117&gt;X$139,10,IF('Indicator Data'!M117&lt;X$140,0,10-(X$139-'Indicator Data'!M117)/(X$139-X$140)*10))),1)</f>
        <v>9.6</v>
      </c>
      <c r="Y115" s="4">
        <f>ROUND(IF('Indicator Data'!N117=0,0,IF('Indicator Data'!N117&gt;Y$139,10,IF('Indicator Data'!N117&lt;Y$140,0,10-(Y$139-'Indicator Data'!N117)/(Y$139-Y$140)*10))),1)</f>
        <v>0</v>
      </c>
      <c r="Z115" s="6">
        <f t="shared" si="25"/>
        <v>7</v>
      </c>
      <c r="AA115" s="6">
        <f>IF('Indicator Data'!K117=5,10,IF('Indicator Data'!K117=4,8,IF('Indicator Data'!K117=3,5,IF('Indicator Data'!K117=2,2,IF('Indicator Data'!K117=1,1,0)))))</f>
        <v>0</v>
      </c>
      <c r="AB115" s="176">
        <f>IF('Indicator Data'!L117="No data","x",IF('Indicator Data'!L117&gt;1000,10,IF('Indicator Data'!L117&gt;=500,9,IF('Indicator Data'!L117&gt;=240,8,IF('Indicator Data'!L117&gt;=120,7,IF('Indicator Data'!L117&gt;=60,6,IF('Indicator Data'!L117&gt;=20,5,IF('Indicator Data'!L117&gt;=1,4,0))))))))</f>
        <v>0</v>
      </c>
      <c r="AC115" s="6">
        <f t="shared" si="26"/>
        <v>0</v>
      </c>
      <c r="AD115" s="7">
        <f t="shared" si="27"/>
        <v>2.2999999999999998</v>
      </c>
    </row>
    <row r="116" spans="1:30">
      <c r="A116" s="8" t="s">
        <v>114</v>
      </c>
      <c r="B116" s="26" t="s">
        <v>112</v>
      </c>
      <c r="C116" s="26" t="s">
        <v>115</v>
      </c>
      <c r="D116" s="4">
        <f>ROUND(IF('Indicator Data'!G118=0,0,IF(LOG('Indicator Data'!G118)&gt;D$139,10,IF(LOG('Indicator Data'!G118)&lt;D$140,0,10-(D$139-LOG('Indicator Data'!G118))/(D$139-D$140)*10))),1)</f>
        <v>8.4</v>
      </c>
      <c r="E116" s="4">
        <f>IF('Indicator Data'!D118="No data","x",ROUND(IF(('Indicator Data'!D118)&gt;E$139,10,IF(('Indicator Data'!D118)&lt;E$140,0,10-(E$139-('Indicator Data'!D118))/(E$139-E$140)*10)),1))</f>
        <v>3.3</v>
      </c>
      <c r="F116" s="53">
        <f>'Indicator Data'!E118/'Indicator Data'!$BC118</f>
        <v>8.521997979489106E-3</v>
      </c>
      <c r="G116" s="53">
        <f>'Indicator Data'!F118/'Indicator Data'!$BC118</f>
        <v>0</v>
      </c>
      <c r="H116" s="53">
        <f t="shared" si="14"/>
        <v>4.260998989744553E-3</v>
      </c>
      <c r="I116" s="4">
        <f t="shared" si="15"/>
        <v>0.1</v>
      </c>
      <c r="J116" s="4">
        <f>ROUND(IF('Indicator Data'!I118=0,0,IF(LOG('Indicator Data'!I118)&gt;J$139,10,IF(LOG('Indicator Data'!I118)&lt;J$140,0,10-(J$139-LOG('Indicator Data'!I118))/(J$139-J$140)*10))),1)</f>
        <v>10</v>
      </c>
      <c r="K116" s="53">
        <f>'Indicator Data'!G118/'Indicator Data'!$BC118</f>
        <v>3.7181986450166057E-2</v>
      </c>
      <c r="L116" s="53">
        <f>'Indicator Data'!I118/'Indicator Data'!$BD118</f>
        <v>2.3351732221101207E-2</v>
      </c>
      <c r="M116" s="4">
        <f t="shared" si="16"/>
        <v>10</v>
      </c>
      <c r="N116" s="4">
        <f t="shared" si="17"/>
        <v>7.8</v>
      </c>
      <c r="O116" s="4">
        <f>ROUND(IF('Indicator Data'!J118=0,0,IF('Indicator Data'!J118&gt;O$139,10,IF('Indicator Data'!J118&lt;O$140,0,10-(O$139-'Indicator Data'!J118)/(O$139-O$140)*10))),1)</f>
        <v>10</v>
      </c>
      <c r="P116" s="143">
        <f t="shared" si="18"/>
        <v>9.1999999999999993</v>
      </c>
      <c r="Q116" s="143">
        <f t="shared" si="19"/>
        <v>9.6</v>
      </c>
      <c r="R116" s="4">
        <f>IF('Indicator Data'!H118="No data","x",ROUND(IF('Indicator Data'!H118=0,0,IF('Indicator Data'!H118&gt;R$139,10,IF('Indicator Data'!H118&lt;R$140,0,10-(R$139-'Indicator Data'!H118)/(R$139-R$140)*10))),1))</f>
        <v>4</v>
      </c>
      <c r="S116" s="6">
        <f t="shared" si="20"/>
        <v>3.3</v>
      </c>
      <c r="T116" s="6">
        <f t="shared" si="21"/>
        <v>9.4</v>
      </c>
      <c r="U116" s="6">
        <f t="shared" si="22"/>
        <v>0.1</v>
      </c>
      <c r="V116" s="6">
        <f t="shared" si="23"/>
        <v>6.8</v>
      </c>
      <c r="W116" s="12">
        <f t="shared" si="24"/>
        <v>6.1</v>
      </c>
      <c r="X116" s="4">
        <f>ROUND(IF('Indicator Data'!M118=0,0,IF('Indicator Data'!M118&gt;X$139,10,IF('Indicator Data'!M118&lt;X$140,0,10-(X$139-'Indicator Data'!M118)/(X$139-X$140)*10))),1)</f>
        <v>9.6</v>
      </c>
      <c r="Y116" s="4">
        <f>ROUND(IF('Indicator Data'!N118=0,0,IF('Indicator Data'!N118&gt;Y$139,10,IF('Indicator Data'!N118&lt;Y$140,0,10-(Y$139-'Indicator Data'!N118)/(Y$139-Y$140)*10))),1)</f>
        <v>0</v>
      </c>
      <c r="Z116" s="6">
        <f t="shared" si="25"/>
        <v>7</v>
      </c>
      <c r="AA116" s="6">
        <f>IF('Indicator Data'!K118=5,10,IF('Indicator Data'!K118=4,8,IF('Indicator Data'!K118=3,5,IF('Indicator Data'!K118=2,2,IF('Indicator Data'!K118=1,1,0)))))</f>
        <v>0</v>
      </c>
      <c r="AB116" s="176">
        <f>IF('Indicator Data'!L118="No data","x",IF('Indicator Data'!L118&gt;1000,10,IF('Indicator Data'!L118&gt;=500,9,IF('Indicator Data'!L118&gt;=240,8,IF('Indicator Data'!L118&gt;=120,7,IF('Indicator Data'!L118&gt;=60,6,IF('Indicator Data'!L118&gt;=20,5,IF('Indicator Data'!L118&gt;=1,4,0))))))))</f>
        <v>0</v>
      </c>
      <c r="AC116" s="6">
        <f t="shared" si="26"/>
        <v>0</v>
      </c>
      <c r="AD116" s="7">
        <f t="shared" si="27"/>
        <v>2.2999999999999998</v>
      </c>
    </row>
    <row r="117" spans="1:30">
      <c r="A117" s="8" t="s">
        <v>116</v>
      </c>
      <c r="B117" s="26" t="s">
        <v>112</v>
      </c>
      <c r="C117" s="26" t="s">
        <v>117</v>
      </c>
      <c r="D117" s="4">
        <f>ROUND(IF('Indicator Data'!G119=0,0,IF(LOG('Indicator Data'!G119)&gt;D$139,10,IF(LOG('Indicator Data'!G119)&lt;D$140,0,10-(D$139-LOG('Indicator Data'!G119))/(D$139-D$140)*10))),1)</f>
        <v>4.3</v>
      </c>
      <c r="E117" s="4">
        <f>IF('Indicator Data'!D119="No data","x",ROUND(IF(('Indicator Data'!D119)&gt;E$139,10,IF(('Indicator Data'!D119)&lt;E$140,0,10-(E$139-('Indicator Data'!D119))/(E$139-E$140)*10)),1))</f>
        <v>3.4</v>
      </c>
      <c r="F117" s="53">
        <f>'Indicator Data'!E119/'Indicator Data'!$BC119</f>
        <v>0</v>
      </c>
      <c r="G117" s="53">
        <f>'Indicator Data'!F119/'Indicator Data'!$BC119</f>
        <v>0</v>
      </c>
      <c r="H117" s="53">
        <f t="shared" si="14"/>
        <v>0</v>
      </c>
      <c r="I117" s="4">
        <f t="shared" si="15"/>
        <v>0</v>
      </c>
      <c r="J117" s="4">
        <f>ROUND(IF('Indicator Data'!I119=0,0,IF(LOG('Indicator Data'!I119)&gt;J$139,10,IF(LOG('Indicator Data'!I119)&lt;J$140,0,10-(J$139-LOG('Indicator Data'!I119))/(J$139-J$140)*10))),1)</f>
        <v>10</v>
      </c>
      <c r="K117" s="53">
        <f>'Indicator Data'!G119/'Indicator Data'!$BC119</f>
        <v>4.2883741910646903E-3</v>
      </c>
      <c r="L117" s="53">
        <f>'Indicator Data'!I119/'Indicator Data'!$BD119</f>
        <v>2.3351732221101207E-2</v>
      </c>
      <c r="M117" s="4">
        <f t="shared" si="16"/>
        <v>1.4</v>
      </c>
      <c r="N117" s="4">
        <f t="shared" si="17"/>
        <v>7.8</v>
      </c>
      <c r="O117" s="4">
        <f>ROUND(IF('Indicator Data'!J119=0,0,IF('Indicator Data'!J119&gt;O$139,10,IF('Indicator Data'!J119&lt;O$140,0,10-(O$139-'Indicator Data'!J119)/(O$139-O$140)*10))),1)</f>
        <v>2.9</v>
      </c>
      <c r="P117" s="143">
        <f t="shared" si="18"/>
        <v>9.1999999999999993</v>
      </c>
      <c r="Q117" s="143">
        <f t="shared" si="19"/>
        <v>6.1</v>
      </c>
      <c r="R117" s="4">
        <f>IF('Indicator Data'!H119="No data","x",ROUND(IF('Indicator Data'!H119=0,0,IF('Indicator Data'!H119&gt;R$139,10,IF('Indicator Data'!H119&lt;R$140,0,10-(R$139-'Indicator Data'!H119)/(R$139-R$140)*10))),1))</f>
        <v>3.1</v>
      </c>
      <c r="S117" s="6">
        <f t="shared" si="20"/>
        <v>3.4</v>
      </c>
      <c r="T117" s="6">
        <f t="shared" si="21"/>
        <v>3</v>
      </c>
      <c r="U117" s="6">
        <f t="shared" si="22"/>
        <v>0</v>
      </c>
      <c r="V117" s="6">
        <f t="shared" si="23"/>
        <v>4.5999999999999996</v>
      </c>
      <c r="W117" s="12">
        <f t="shared" si="24"/>
        <v>2.9</v>
      </c>
      <c r="X117" s="4">
        <f>ROUND(IF('Indicator Data'!M119=0,0,IF('Indicator Data'!M119&gt;X$139,10,IF('Indicator Data'!M119&lt;X$140,0,10-(X$139-'Indicator Data'!M119)/(X$139-X$140)*10))),1)</f>
        <v>9.6</v>
      </c>
      <c r="Y117" s="4">
        <f>ROUND(IF('Indicator Data'!N119=0,0,IF('Indicator Data'!N119&gt;Y$139,10,IF('Indicator Data'!N119&lt;Y$140,0,10-(Y$139-'Indicator Data'!N119)/(Y$139-Y$140)*10))),1)</f>
        <v>0</v>
      </c>
      <c r="Z117" s="6">
        <f t="shared" si="25"/>
        <v>7</v>
      </c>
      <c r="AA117" s="6">
        <f>IF('Indicator Data'!K119=5,10,IF('Indicator Data'!K119=4,8,IF('Indicator Data'!K119=3,5,IF('Indicator Data'!K119=2,2,IF('Indicator Data'!K119=1,1,0)))))</f>
        <v>0</v>
      </c>
      <c r="AB117" s="176">
        <f>IF('Indicator Data'!L119="No data","x",IF('Indicator Data'!L119&gt;1000,10,IF('Indicator Data'!L119&gt;=500,9,IF('Indicator Data'!L119&gt;=240,8,IF('Indicator Data'!L119&gt;=120,7,IF('Indicator Data'!L119&gt;=60,6,IF('Indicator Data'!L119&gt;=20,5,IF('Indicator Data'!L119&gt;=1,4,0))))))))</f>
        <v>4</v>
      </c>
      <c r="AC117" s="6">
        <f t="shared" si="26"/>
        <v>4</v>
      </c>
      <c r="AD117" s="7">
        <f t="shared" si="27"/>
        <v>3.7</v>
      </c>
    </row>
    <row r="118" spans="1:30">
      <c r="A118" s="8" t="s">
        <v>118</v>
      </c>
      <c r="B118" s="26" t="s">
        <v>112</v>
      </c>
      <c r="C118" s="26" t="s">
        <v>119</v>
      </c>
      <c r="D118" s="4">
        <f>ROUND(IF('Indicator Data'!G120=0,0,IF(LOG('Indicator Data'!G120)&gt;D$139,10,IF(LOG('Indicator Data'!G120)&lt;D$140,0,10-(D$139-LOG('Indicator Data'!G120))/(D$139-D$140)*10))),1)</f>
        <v>8.6999999999999993</v>
      </c>
      <c r="E118" s="4">
        <f>IF('Indicator Data'!D120="No data","x",ROUND(IF(('Indicator Data'!D120)&gt;E$139,10,IF(('Indicator Data'!D120)&lt;E$140,0,10-(E$139-('Indicator Data'!D120))/(E$139-E$140)*10)),1))</f>
        <v>0.7</v>
      </c>
      <c r="F118" s="53">
        <f>'Indicator Data'!E120/'Indicator Data'!$BC120</f>
        <v>1.6302215165124131E-2</v>
      </c>
      <c r="G118" s="53">
        <f>'Indicator Data'!F120/'Indicator Data'!$BC120</f>
        <v>6.5980178418758834E-2</v>
      </c>
      <c r="H118" s="53">
        <f t="shared" si="14"/>
        <v>2.4646152187251774E-2</v>
      </c>
      <c r="I118" s="4">
        <f t="shared" si="15"/>
        <v>0.6</v>
      </c>
      <c r="J118" s="4">
        <f>ROUND(IF('Indicator Data'!I120=0,0,IF(LOG('Indicator Data'!I120)&gt;J$139,10,IF(LOG('Indicator Data'!I120)&lt;J$140,0,10-(J$139-LOG('Indicator Data'!I120))/(J$139-J$140)*10))),1)</f>
        <v>10</v>
      </c>
      <c r="K118" s="53">
        <f>'Indicator Data'!G120/'Indicator Data'!$BC120</f>
        <v>5.0680395298558958E-2</v>
      </c>
      <c r="L118" s="53">
        <f>'Indicator Data'!I120/'Indicator Data'!$BD120</f>
        <v>2.3351732221101207E-2</v>
      </c>
      <c r="M118" s="4">
        <f t="shared" si="16"/>
        <v>10</v>
      </c>
      <c r="N118" s="4">
        <f t="shared" si="17"/>
        <v>7.8</v>
      </c>
      <c r="O118" s="4">
        <f>ROUND(IF('Indicator Data'!J120=0,0,IF('Indicator Data'!J120&gt;O$139,10,IF('Indicator Data'!J120&lt;O$140,0,10-(O$139-'Indicator Data'!J120)/(O$139-O$140)*10))),1)</f>
        <v>2.9</v>
      </c>
      <c r="P118" s="143">
        <f t="shared" si="18"/>
        <v>9.1999999999999993</v>
      </c>
      <c r="Q118" s="143">
        <f t="shared" si="19"/>
        <v>6.1</v>
      </c>
      <c r="R118" s="4">
        <f>IF('Indicator Data'!H120="No data","x",ROUND(IF('Indicator Data'!H120=0,0,IF('Indicator Data'!H120&gt;R$139,10,IF('Indicator Data'!H120&lt;R$140,0,10-(R$139-'Indicator Data'!H120)/(R$139-R$140)*10))),1))</f>
        <v>2.2000000000000002</v>
      </c>
      <c r="S118" s="6">
        <f t="shared" si="20"/>
        <v>0.7</v>
      </c>
      <c r="T118" s="6">
        <f t="shared" si="21"/>
        <v>9.5</v>
      </c>
      <c r="U118" s="6">
        <f t="shared" si="22"/>
        <v>0.6</v>
      </c>
      <c r="V118" s="6">
        <f t="shared" si="23"/>
        <v>4.2</v>
      </c>
      <c r="W118" s="12">
        <f t="shared" si="24"/>
        <v>5.2</v>
      </c>
      <c r="X118" s="4">
        <f>ROUND(IF('Indicator Data'!M120=0,0,IF('Indicator Data'!M120&gt;X$139,10,IF('Indicator Data'!M120&lt;X$140,0,10-(X$139-'Indicator Data'!M120)/(X$139-X$140)*10))),1)</f>
        <v>9.6</v>
      </c>
      <c r="Y118" s="4">
        <f>ROUND(IF('Indicator Data'!N120=0,0,IF('Indicator Data'!N120&gt;Y$139,10,IF('Indicator Data'!N120&lt;Y$140,0,10-(Y$139-'Indicator Data'!N120)/(Y$139-Y$140)*10))),1)</f>
        <v>0</v>
      </c>
      <c r="Z118" s="6">
        <f t="shared" si="25"/>
        <v>7</v>
      </c>
      <c r="AA118" s="6">
        <f>IF('Indicator Data'!K120=5,10,IF('Indicator Data'!K120=4,8,IF('Indicator Data'!K120=3,5,IF('Indicator Data'!K120=2,2,IF('Indicator Data'!K120=1,1,0)))))</f>
        <v>0</v>
      </c>
      <c r="AB118" s="176">
        <f>IF('Indicator Data'!L120="No data","x",IF('Indicator Data'!L120&gt;1000,10,IF('Indicator Data'!L120&gt;=500,9,IF('Indicator Data'!L120&gt;=240,8,IF('Indicator Data'!L120&gt;=120,7,IF('Indicator Data'!L120&gt;=60,6,IF('Indicator Data'!L120&gt;=20,5,IF('Indicator Data'!L120&gt;=1,4,0))))))))</f>
        <v>0</v>
      </c>
      <c r="AC118" s="6">
        <f t="shared" si="26"/>
        <v>0</v>
      </c>
      <c r="AD118" s="7">
        <f t="shared" si="27"/>
        <v>2.2999999999999998</v>
      </c>
    </row>
    <row r="119" spans="1:30">
      <c r="A119" t="s">
        <v>120</v>
      </c>
      <c r="B119" t="s">
        <v>112</v>
      </c>
      <c r="C119" s="110" t="s">
        <v>121</v>
      </c>
      <c r="D119" s="4">
        <f>ROUND(IF('Indicator Data'!G121=0,0,IF(LOG('Indicator Data'!G121)&gt;D$139,10,IF(LOG('Indicator Data'!G121)&lt;D$140,0,10-(D$139-LOG('Indicator Data'!G121))/(D$139-D$140)*10))),1)</f>
        <v>2.9</v>
      </c>
      <c r="E119" s="4">
        <f>IF('Indicator Data'!D121="No data","x",ROUND(IF(('Indicator Data'!D121)&gt;E$139,10,IF(('Indicator Data'!D121)&lt;E$140,0,10-(E$139-('Indicator Data'!D121))/(E$139-E$140)*10)),1))</f>
        <v>2.8</v>
      </c>
      <c r="F119" s="53">
        <f>'Indicator Data'!E121/'Indicator Data'!$BC121</f>
        <v>0</v>
      </c>
      <c r="G119" s="53">
        <f>'Indicator Data'!F121/'Indicator Data'!$BC121</f>
        <v>0</v>
      </c>
      <c r="H119" s="53">
        <f t="shared" si="14"/>
        <v>0</v>
      </c>
      <c r="I119" s="4">
        <f t="shared" si="15"/>
        <v>0</v>
      </c>
      <c r="J119" s="4">
        <f>ROUND(IF('Indicator Data'!I121=0,0,IF(LOG('Indicator Data'!I121)&gt;J$139,10,IF(LOG('Indicator Data'!I121)&lt;J$140,0,10-(J$139-LOG('Indicator Data'!I121))/(J$139-J$140)*10))),1)</f>
        <v>10</v>
      </c>
      <c r="K119" s="53">
        <f>'Indicator Data'!G121/'Indicator Data'!$BC121</f>
        <v>1.3683116177807418E-3</v>
      </c>
      <c r="L119" s="53">
        <f>'Indicator Data'!I121/'Indicator Data'!$BD121</f>
        <v>2.3351732221101207E-2</v>
      </c>
      <c r="M119" s="4">
        <f t="shared" si="16"/>
        <v>0.5</v>
      </c>
      <c r="N119" s="4">
        <f t="shared" si="17"/>
        <v>7.8</v>
      </c>
      <c r="O119" s="4">
        <f>ROUND(IF('Indicator Data'!J121=0,0,IF('Indicator Data'!J121&gt;O$139,10,IF('Indicator Data'!J121&lt;O$140,0,10-(O$139-'Indicator Data'!J121)/(O$139-O$140)*10))),1)</f>
        <v>2.9</v>
      </c>
      <c r="P119" s="143">
        <f t="shared" si="18"/>
        <v>9.1999999999999993</v>
      </c>
      <c r="Q119" s="143">
        <f t="shared" si="19"/>
        <v>6.1</v>
      </c>
      <c r="R119" s="4">
        <f>IF('Indicator Data'!H121="No data","x",ROUND(IF('Indicator Data'!H121=0,0,IF('Indicator Data'!H121&gt;R$139,10,IF('Indicator Data'!H121&lt;R$140,0,10-(R$139-'Indicator Data'!H121)/(R$139-R$140)*10))),1))</f>
        <v>1.7</v>
      </c>
      <c r="S119" s="6">
        <f t="shared" si="20"/>
        <v>2.8</v>
      </c>
      <c r="T119" s="6">
        <f t="shared" si="21"/>
        <v>1.8</v>
      </c>
      <c r="U119" s="6">
        <f t="shared" si="22"/>
        <v>0</v>
      </c>
      <c r="V119" s="6">
        <f t="shared" si="23"/>
        <v>3.9</v>
      </c>
      <c r="W119" s="12">
        <f t="shared" si="24"/>
        <v>2.2000000000000002</v>
      </c>
      <c r="X119" s="4">
        <f>ROUND(IF('Indicator Data'!M121=0,0,IF('Indicator Data'!M121&gt;X$139,10,IF('Indicator Data'!M121&lt;X$140,0,10-(X$139-'Indicator Data'!M121)/(X$139-X$140)*10))),1)</f>
        <v>9.6</v>
      </c>
      <c r="Y119" s="4">
        <f>ROUND(IF('Indicator Data'!N121=0,0,IF('Indicator Data'!N121&gt;Y$139,10,IF('Indicator Data'!N121&lt;Y$140,0,10-(Y$139-'Indicator Data'!N121)/(Y$139-Y$140)*10))),1)</f>
        <v>0</v>
      </c>
      <c r="Z119" s="6">
        <f t="shared" si="25"/>
        <v>7</v>
      </c>
      <c r="AA119" s="6">
        <f>IF('Indicator Data'!K121=5,10,IF('Indicator Data'!K121=4,8,IF('Indicator Data'!K121=3,5,IF('Indicator Data'!K121=2,2,IF('Indicator Data'!K121=1,1,0)))))</f>
        <v>0</v>
      </c>
      <c r="AB119" s="176">
        <f>IF('Indicator Data'!L121="No data","x",IF('Indicator Data'!L121&gt;1000,10,IF('Indicator Data'!L121&gt;=500,9,IF('Indicator Data'!L121&gt;=240,8,IF('Indicator Data'!L121&gt;=120,7,IF('Indicator Data'!L121&gt;=60,6,IF('Indicator Data'!L121&gt;=20,5,IF('Indicator Data'!L121&gt;=1,4,0))))))))</f>
        <v>0</v>
      </c>
      <c r="AC119" s="6">
        <f t="shared" si="26"/>
        <v>0</v>
      </c>
      <c r="AD119" s="7">
        <f t="shared" si="27"/>
        <v>2.2999999999999998</v>
      </c>
    </row>
    <row r="120" spans="1:30">
      <c r="A120" t="s">
        <v>122</v>
      </c>
      <c r="B120" t="s">
        <v>112</v>
      </c>
      <c r="C120" s="110" t="s">
        <v>123</v>
      </c>
      <c r="D120" s="4">
        <f>ROUND(IF('Indicator Data'!G122=0,0,IF(LOG('Indicator Data'!G122)&gt;D$139,10,IF(LOG('Indicator Data'!G122)&lt;D$140,0,10-(D$139-LOG('Indicator Data'!G122))/(D$139-D$140)*10))),1)</f>
        <v>1</v>
      </c>
      <c r="E120" s="4">
        <f>IF('Indicator Data'!D122="No data","x",ROUND(IF(('Indicator Data'!D122)&gt;E$139,10,IF(('Indicator Data'!D122)&lt;E$140,0,10-(E$139-('Indicator Data'!D122))/(E$139-E$140)*10)),1))</f>
        <v>3.6</v>
      </c>
      <c r="F120" s="53">
        <f>'Indicator Data'!E122/'Indicator Data'!$BC122</f>
        <v>0</v>
      </c>
      <c r="G120" s="53">
        <f>'Indicator Data'!F122/'Indicator Data'!$BC122</f>
        <v>0</v>
      </c>
      <c r="H120" s="53">
        <f>F120*0.5+G120*0.25</f>
        <v>0</v>
      </c>
      <c r="I120" s="4">
        <f>ROUND(IF(H120=0,0,IF(H120&gt;I$139,10,IF(H120&lt;I$140,0,10-(I$139-H120)/(I$139-I$140)*10))),1)</f>
        <v>0</v>
      </c>
      <c r="J120" s="4">
        <f>ROUND(IF('Indicator Data'!I122=0,0,IF(LOG('Indicator Data'!I122)&gt;J$139,10,IF(LOG('Indicator Data'!I122)&lt;J$140,0,10-(J$139-LOG('Indicator Data'!I122))/(J$139-J$140)*10))),1)</f>
        <v>10</v>
      </c>
      <c r="K120" s="53">
        <f>'Indicator Data'!G122/'Indicator Data'!$BC122</f>
        <v>6.5911438654147833E-4</v>
      </c>
      <c r="L120" s="53">
        <f>'Indicator Data'!I122/'Indicator Data'!$BD122</f>
        <v>2.3351732221101207E-2</v>
      </c>
      <c r="M120" s="4">
        <f>ROUND(IF(K120&gt;M$139,10,IF(K120&lt;M$140,0,10-(M$139-K120)/(M$139-M$140)*10)),1)</f>
        <v>0.2</v>
      </c>
      <c r="N120" s="4">
        <f>ROUND(IF(L120&gt;N$139,10,IF(L120&lt;N$140,0,10-(N$139-L120)/(N$139-N$140)*10)),1)</f>
        <v>7.8</v>
      </c>
      <c r="O120" s="4">
        <f>ROUND(IF('Indicator Data'!J122=0,0,IF('Indicator Data'!J122&gt;O$139,10,IF('Indicator Data'!J122&lt;O$140,0,10-(O$139-'Indicator Data'!J122)/(O$139-O$140)*10))),1)</f>
        <v>2.9</v>
      </c>
      <c r="P120" s="143">
        <f>ROUND((10-GEOMEAN(((10-N120)/10*9+1),((10-J120)/10*9+1)))/9*10,1)</f>
        <v>9.1999999999999993</v>
      </c>
      <c r="Q120" s="143">
        <f>ROUND(AVERAGE(P120,O120),1)</f>
        <v>6.1</v>
      </c>
      <c r="R120" s="4">
        <f>IF('Indicator Data'!H122="No data","x",ROUND(IF('Indicator Data'!H122=0,0,IF('Indicator Data'!H122&gt;R$139,10,IF('Indicator Data'!H122&lt;R$140,0,10-(R$139-'Indicator Data'!H122)/(R$139-R$140)*10))),1))</f>
        <v>1.9</v>
      </c>
      <c r="S120" s="6">
        <f>E120</f>
        <v>3.6</v>
      </c>
      <c r="T120" s="6">
        <f>ROUND((10-GEOMEAN(((10-D120)/10*9+1),((10-M120)/10*9+1)))/9*10,1)</f>
        <v>0.6</v>
      </c>
      <c r="U120" s="6">
        <f>I120</f>
        <v>0</v>
      </c>
      <c r="V120" s="6">
        <f>ROUND(AVERAGE(Q120,R120),1)</f>
        <v>4</v>
      </c>
      <c r="W120" s="12">
        <f>IF(S120="x",ROUND((10-GEOMEAN(((10-T120)/10*9+1),((10-U120)/10*9+1),((10-V120)/10*9+1)))/9*10,1),ROUND((10-GEOMEAN(((10-S120)/10*9+1),((10-T120)/10*9+1),((10-U120)/10*9+1),((10-V120)/10*9+1)))/9*10,1))</f>
        <v>2.2000000000000002</v>
      </c>
      <c r="X120" s="4">
        <f>ROUND(IF('Indicator Data'!M122=0,0,IF('Indicator Data'!M122&gt;X$139,10,IF('Indicator Data'!M122&lt;X$140,0,10-(X$139-'Indicator Data'!M122)/(X$139-X$140)*10))),1)</f>
        <v>9.6</v>
      </c>
      <c r="Y120" s="4">
        <f>ROUND(IF('Indicator Data'!N122=0,0,IF('Indicator Data'!N122&gt;Y$139,10,IF('Indicator Data'!N122&lt;Y$140,0,10-(Y$139-'Indicator Data'!N122)/(Y$139-Y$140)*10))),1)</f>
        <v>0</v>
      </c>
      <c r="Z120" s="6">
        <f>ROUND((10-GEOMEAN(((10-X120)/10*9+1),((10-Y120)/10*9+1)))/9*10,1)</f>
        <v>7</v>
      </c>
      <c r="AA120" s="6">
        <f>IF('Indicator Data'!K122=5,10,IF('Indicator Data'!K122=4,8,IF('Indicator Data'!K122=3,5,IF('Indicator Data'!K122=2,2,IF('Indicator Data'!K122=1,1,0)))))</f>
        <v>0</v>
      </c>
      <c r="AB120" s="176">
        <f>IF('Indicator Data'!L122="No data","x",IF('Indicator Data'!L122&gt;1000,10,IF('Indicator Data'!L122&gt;=500,9,IF('Indicator Data'!L122&gt;=240,8,IF('Indicator Data'!L122&gt;=120,7,IF('Indicator Data'!L122&gt;=60,6,IF('Indicator Data'!L122&gt;=20,5,IF('Indicator Data'!L122&gt;=1,4,0))))))))</f>
        <v>0</v>
      </c>
      <c r="AC120" s="6">
        <f>ROUND(IF(AB120="x",AA120,IF(AB120&gt;AA120,AB120,AA120)),1)</f>
        <v>0</v>
      </c>
      <c r="AD120" s="7">
        <f t="shared" si="27"/>
        <v>2.2999999999999998</v>
      </c>
    </row>
    <row r="121" spans="1:30">
      <c r="A121" s="8" t="s">
        <v>124</v>
      </c>
      <c r="B121" s="26" t="s">
        <v>112</v>
      </c>
      <c r="C121" s="26" t="s">
        <v>125</v>
      </c>
      <c r="D121" s="4">
        <f>ROUND(IF('Indicator Data'!G123=0,0,IF(LOG('Indicator Data'!G123)&gt;D$139,10,IF(LOG('Indicator Data'!G123)&lt;D$140,0,10-(D$139-LOG('Indicator Data'!G123))/(D$139-D$140)*10))),1)</f>
        <v>2.8</v>
      </c>
      <c r="E121" s="4">
        <f>IF('Indicator Data'!D123="No data","x",ROUND(IF(('Indicator Data'!D123)&gt;E$139,10,IF(('Indicator Data'!D123)&lt;E$140,0,10-(E$139-('Indicator Data'!D123))/(E$139-E$140)*10)),1))</f>
        <v>2.9</v>
      </c>
      <c r="F121" s="53">
        <f>'Indicator Data'!E123/'Indicator Data'!$BC123</f>
        <v>0.20663374481312874</v>
      </c>
      <c r="G121" s="53">
        <f>'Indicator Data'!F123/'Indicator Data'!$BC123</f>
        <v>6.9612250190832217E-3</v>
      </c>
      <c r="H121" s="53">
        <f>F121*0.5+G121*0.25</f>
        <v>0.10505717866133517</v>
      </c>
      <c r="I121" s="4">
        <f>ROUND(IF(H121=0,0,IF(H121&gt;I$139,10,IF(H121&lt;I$140,0,10-(I$139-H121)/(I$139-I$140)*10))),1)</f>
        <v>2.6</v>
      </c>
      <c r="J121" s="4">
        <f>ROUND(IF('Indicator Data'!I123=0,0,IF(LOG('Indicator Data'!I123)&gt;J$139,10,IF(LOG('Indicator Data'!I123)&lt;J$140,0,10-(J$139-LOG('Indicator Data'!I123))/(J$139-J$140)*10))),1)</f>
        <v>10</v>
      </c>
      <c r="K121" s="53">
        <f>'Indicator Data'!G123/'Indicator Data'!$BC123</f>
        <v>6.5322175655262767E-4</v>
      </c>
      <c r="L121" s="53">
        <f>'Indicator Data'!I123/'Indicator Data'!$BD123</f>
        <v>2.3351732221101207E-2</v>
      </c>
      <c r="M121" s="4">
        <f>ROUND(IF(K121&gt;M$139,10,IF(K121&lt;M$140,0,10-(M$139-K121)/(M$139-M$140)*10)),1)</f>
        <v>0.2</v>
      </c>
      <c r="N121" s="4">
        <f>ROUND(IF(L121&gt;N$139,10,IF(L121&lt;N$140,0,10-(N$139-L121)/(N$139-N$140)*10)),1)</f>
        <v>7.8</v>
      </c>
      <c r="O121" s="4">
        <f>ROUND(IF('Indicator Data'!J123=0,0,IF('Indicator Data'!J123&gt;O$139,10,IF('Indicator Data'!J123&lt;O$140,0,10-(O$139-'Indicator Data'!J123)/(O$139-O$140)*10))),1)</f>
        <v>5.8</v>
      </c>
      <c r="P121" s="143">
        <f>ROUND((10-GEOMEAN(((10-N121)/10*9+1),((10-J121)/10*9+1)))/9*10,1)</f>
        <v>9.1999999999999993</v>
      </c>
      <c r="Q121" s="143">
        <f>ROUND(AVERAGE(P121,O121),1)</f>
        <v>7.5</v>
      </c>
      <c r="R121" s="4">
        <f>IF('Indicator Data'!H123="No data","x",ROUND(IF('Indicator Data'!H123=0,0,IF('Indicator Data'!H123&gt;R$139,10,IF('Indicator Data'!H123&lt;R$140,0,10-(R$139-'Indicator Data'!H123)/(R$139-R$140)*10))),1))</f>
        <v>2.1</v>
      </c>
      <c r="S121" s="6">
        <f>E121</f>
        <v>2.9</v>
      </c>
      <c r="T121" s="6">
        <f>ROUND((10-GEOMEAN(((10-D121)/10*9+1),((10-M121)/10*9+1)))/9*10,1)</f>
        <v>1.6</v>
      </c>
      <c r="U121" s="6">
        <f>I121</f>
        <v>2.6</v>
      </c>
      <c r="V121" s="6">
        <f>ROUND(AVERAGE(Q121,R121),1)</f>
        <v>4.8</v>
      </c>
      <c r="W121" s="12">
        <f>IF(S121="x",ROUND((10-GEOMEAN(((10-T121)/10*9+1),((10-U121)/10*9+1),((10-V121)/10*9+1)))/9*10,1),ROUND((10-GEOMEAN(((10-S121)/10*9+1),((10-T121)/10*9+1),((10-U121)/10*9+1),((10-V121)/10*9+1)))/9*10,1))</f>
        <v>3.1</v>
      </c>
      <c r="X121" s="4">
        <f>ROUND(IF('Indicator Data'!M123=0,0,IF('Indicator Data'!M123&gt;X$139,10,IF('Indicator Data'!M123&lt;X$140,0,10-(X$139-'Indicator Data'!M123)/(X$139-X$140)*10))),1)</f>
        <v>9.6</v>
      </c>
      <c r="Y121" s="4">
        <f>ROUND(IF('Indicator Data'!N123=0,0,IF('Indicator Data'!N123&gt;Y$139,10,IF('Indicator Data'!N123&lt;Y$140,0,10-(Y$139-'Indicator Data'!N123)/(Y$139-Y$140)*10))),1)</f>
        <v>10</v>
      </c>
      <c r="Z121" s="6">
        <f>ROUND((10-GEOMEAN(((10-X121)/10*9+1),((10-Y121)/10*9+1)))/9*10,1)</f>
        <v>9.8000000000000007</v>
      </c>
      <c r="AA121" s="6">
        <f>IF('Indicator Data'!K123=5,10,IF('Indicator Data'!K123=4,8,IF('Indicator Data'!K123=3,5,IF('Indicator Data'!K123=2,2,IF('Indicator Data'!K123=1,1,0)))))</f>
        <v>5</v>
      </c>
      <c r="AB121" s="176">
        <f>IF('Indicator Data'!L123="No data","x",IF('Indicator Data'!L123&gt;1000,10,IF('Indicator Data'!L123&gt;=500,9,IF('Indicator Data'!L123&gt;=240,8,IF('Indicator Data'!L123&gt;=120,7,IF('Indicator Data'!L123&gt;=60,6,IF('Indicator Data'!L123&gt;=20,5,IF('Indicator Data'!L123&gt;=1,4,0))))))))</f>
        <v>4</v>
      </c>
      <c r="AC121" s="6">
        <f>ROUND(IF(AB121="x",AA121,IF(AB121&gt;AA121,AB121,AA121)),1)</f>
        <v>5</v>
      </c>
      <c r="AD121" s="7">
        <f t="shared" si="27"/>
        <v>6.6</v>
      </c>
    </row>
    <row r="122" spans="1:30">
      <c r="A122" s="8" t="s">
        <v>126</v>
      </c>
      <c r="B122" s="26" t="s">
        <v>112</v>
      </c>
      <c r="C122" s="26" t="s">
        <v>127</v>
      </c>
      <c r="D122" s="4">
        <f>ROUND(IF('Indicator Data'!G124=0,0,IF(LOG('Indicator Data'!G124)&gt;D$139,10,IF(LOG('Indicator Data'!G124)&lt;D$140,0,10-(D$139-LOG('Indicator Data'!G124))/(D$139-D$140)*10))),1)</f>
        <v>9.1999999999999993</v>
      </c>
      <c r="E122" s="4">
        <f>IF('Indicator Data'!D124="No data","x",ROUND(IF(('Indicator Data'!D124)&gt;E$139,10,IF(('Indicator Data'!D124)&lt;E$140,0,10-(E$139-('Indicator Data'!D124))/(E$139-E$140)*10)),1))</f>
        <v>2.4</v>
      </c>
      <c r="F122" s="53">
        <f>'Indicator Data'!E124/'Indicator Data'!$BC124</f>
        <v>0.28394693002774946</v>
      </c>
      <c r="G122" s="53">
        <f>'Indicator Data'!F124/'Indicator Data'!$BC124</f>
        <v>1.1315040059551192E-3</v>
      </c>
      <c r="H122" s="53">
        <f t="shared" ref="H122:H137" si="28">F122*0.5+G122*0.25</f>
        <v>0.1422563410153635</v>
      </c>
      <c r="I122" s="4">
        <f t="shared" ref="I122:I137" si="29">ROUND(IF(H122=0,0,IF(H122&gt;I$139,10,IF(H122&lt;I$140,0,10-(I$139-H122)/(I$139-I$140)*10))),1)</f>
        <v>3.6</v>
      </c>
      <c r="J122" s="4">
        <f>ROUND(IF('Indicator Data'!I124=0,0,IF(LOG('Indicator Data'!I124)&gt;J$139,10,IF(LOG('Indicator Data'!I124)&lt;J$140,0,10-(J$139-LOG('Indicator Data'!I124))/(J$139-J$140)*10))),1)</f>
        <v>10</v>
      </c>
      <c r="K122" s="53">
        <f>'Indicator Data'!G124/'Indicator Data'!$BC124</f>
        <v>6.5848058476751126E-2</v>
      </c>
      <c r="L122" s="53">
        <f>'Indicator Data'!I124/'Indicator Data'!$BD124</f>
        <v>2.3351732221101207E-2</v>
      </c>
      <c r="M122" s="4">
        <f t="shared" ref="M122:M137" si="30">ROUND(IF(K122&gt;M$139,10,IF(K122&lt;M$140,0,10-(M$139-K122)/(M$139-M$140)*10)),1)</f>
        <v>10</v>
      </c>
      <c r="N122" s="4">
        <f t="shared" ref="N122:N137" si="31">ROUND(IF(L122&gt;N$139,10,IF(L122&lt;N$140,0,10-(N$139-L122)/(N$139-N$140)*10)),1)</f>
        <v>7.8</v>
      </c>
      <c r="O122" s="4">
        <f>ROUND(IF('Indicator Data'!J124=0,0,IF('Indicator Data'!J124&gt;O$139,10,IF('Indicator Data'!J124&lt;O$140,0,10-(O$139-'Indicator Data'!J124)/(O$139-O$140)*10))),1)</f>
        <v>5.8</v>
      </c>
      <c r="P122" s="143">
        <f t="shared" ref="P122:P137" si="32">ROUND((10-GEOMEAN(((10-N122)/10*9+1),((10-J122)/10*9+1)))/9*10,1)</f>
        <v>9.1999999999999993</v>
      </c>
      <c r="Q122" s="143">
        <f t="shared" ref="Q122:Q137" si="33">ROUND(AVERAGE(P122,O122),1)</f>
        <v>7.5</v>
      </c>
      <c r="R122" s="4">
        <f>IF('Indicator Data'!H124="No data","x",ROUND(IF('Indicator Data'!H124=0,0,IF('Indicator Data'!H124&gt;R$139,10,IF('Indicator Data'!H124&lt;R$140,0,10-(R$139-'Indicator Data'!H124)/(R$139-R$140)*10))),1))</f>
        <v>2.4</v>
      </c>
      <c r="S122" s="6">
        <f t="shared" ref="S122:S137" si="34">E122</f>
        <v>2.4</v>
      </c>
      <c r="T122" s="6">
        <f t="shared" ref="T122:T137" si="35">ROUND((10-GEOMEAN(((10-D122)/10*9+1),((10-M122)/10*9+1)))/9*10,1)</f>
        <v>9.6999999999999993</v>
      </c>
      <c r="U122" s="6">
        <f t="shared" ref="U122:U137" si="36">I122</f>
        <v>3.6</v>
      </c>
      <c r="V122" s="6">
        <f t="shared" ref="V122:V137" si="37">ROUND(AVERAGE(Q122,R122),1)</f>
        <v>5</v>
      </c>
      <c r="W122" s="12">
        <f t="shared" ref="W122:W137" si="38">IF(S122="x",ROUND((10-GEOMEAN(((10-T122)/10*9+1),((10-U122)/10*9+1),((10-V122)/10*9+1)))/9*10,1),ROUND((10-GEOMEAN(((10-S122)/10*9+1),((10-T122)/10*9+1),((10-U122)/10*9+1),((10-V122)/10*9+1)))/9*10,1))</f>
        <v>6.2</v>
      </c>
      <c r="X122" s="4">
        <f>ROUND(IF('Indicator Data'!M124=0,0,IF('Indicator Data'!M124&gt;X$139,10,IF('Indicator Data'!M124&lt;X$140,0,10-(X$139-'Indicator Data'!M124)/(X$139-X$140)*10))),1)</f>
        <v>9.6</v>
      </c>
      <c r="Y122" s="4">
        <f>ROUND(IF('Indicator Data'!N124=0,0,IF('Indicator Data'!N124&gt;Y$139,10,IF('Indicator Data'!N124&lt;Y$140,0,10-(Y$139-'Indicator Data'!N124)/(Y$139-Y$140)*10))),1)</f>
        <v>0</v>
      </c>
      <c r="Z122" s="6">
        <f t="shared" ref="Z122:Z137" si="39">ROUND((10-GEOMEAN(((10-X122)/10*9+1),((10-Y122)/10*9+1)))/9*10,1)</f>
        <v>7</v>
      </c>
      <c r="AA122" s="6">
        <f>IF('Indicator Data'!K124=5,10,IF('Indicator Data'!K124=4,8,IF('Indicator Data'!K124=3,5,IF('Indicator Data'!K124=2,2,IF('Indicator Data'!K124=1,1,0)))))</f>
        <v>0</v>
      </c>
      <c r="AB122" s="176">
        <f>IF('Indicator Data'!L124="No data","x",IF('Indicator Data'!L124&gt;1000,10,IF('Indicator Data'!L124&gt;=500,9,IF('Indicator Data'!L124&gt;=240,8,IF('Indicator Data'!L124&gt;=120,7,IF('Indicator Data'!L124&gt;=60,6,IF('Indicator Data'!L124&gt;=20,5,IF('Indicator Data'!L124&gt;=1,4,0))))))))</f>
        <v>4</v>
      </c>
      <c r="AC122" s="6">
        <f t="shared" ref="AC122:AC137" si="40">ROUND(IF(AB122="x",AA122,IF(AB122&gt;AA122,AB122,AA122)),1)</f>
        <v>4</v>
      </c>
      <c r="AD122" s="7">
        <f t="shared" si="27"/>
        <v>3.7</v>
      </c>
    </row>
    <row r="123" spans="1:30">
      <c r="A123" s="8" t="s">
        <v>128</v>
      </c>
      <c r="B123" s="26" t="s">
        <v>112</v>
      </c>
      <c r="C123" s="26" t="s">
        <v>129</v>
      </c>
      <c r="D123" s="4">
        <f>ROUND(IF('Indicator Data'!G125=0,0,IF(LOG('Indicator Data'!G125)&gt;D$139,10,IF(LOG('Indicator Data'!G125)&lt;D$140,0,10-(D$139-LOG('Indicator Data'!G125))/(D$139-D$140)*10))),1)</f>
        <v>1.4</v>
      </c>
      <c r="E123" s="4">
        <f>IF('Indicator Data'!D125="No data","x",ROUND(IF(('Indicator Data'!D125)&gt;E$139,10,IF(('Indicator Data'!D125)&lt;E$140,0,10-(E$139-('Indicator Data'!D125))/(E$139-E$140)*10)),1))</f>
        <v>4.5999999999999996</v>
      </c>
      <c r="F123" s="53">
        <f>'Indicator Data'!E125/'Indicator Data'!$BC125</f>
        <v>0.22266560132852714</v>
      </c>
      <c r="G123" s="53">
        <f>'Indicator Data'!F125/'Indicator Data'!$BC125</f>
        <v>5.3388093133631444E-2</v>
      </c>
      <c r="H123" s="53">
        <f t="shared" si="28"/>
        <v>0.12467982394767144</v>
      </c>
      <c r="I123" s="4">
        <f t="shared" si="29"/>
        <v>3.1</v>
      </c>
      <c r="J123" s="4">
        <f>ROUND(IF('Indicator Data'!I125=0,0,IF(LOG('Indicator Data'!I125)&gt;J$139,10,IF(LOG('Indicator Data'!I125)&lt;J$140,0,10-(J$139-LOG('Indicator Data'!I125))/(J$139-J$140)*10))),1)</f>
        <v>10</v>
      </c>
      <c r="K123" s="53">
        <f>'Indicator Data'!G125/'Indicator Data'!$BC125</f>
        <v>3.3452890220323232E-4</v>
      </c>
      <c r="L123" s="53">
        <f>'Indicator Data'!I125/'Indicator Data'!$BD125</f>
        <v>2.3351732221101207E-2</v>
      </c>
      <c r="M123" s="4">
        <f t="shared" si="30"/>
        <v>0.1</v>
      </c>
      <c r="N123" s="4">
        <f t="shared" si="31"/>
        <v>7.8</v>
      </c>
      <c r="O123" s="4">
        <f>ROUND(IF('Indicator Data'!J125=0,0,IF('Indicator Data'!J125&gt;O$139,10,IF('Indicator Data'!J125&lt;O$140,0,10-(O$139-'Indicator Data'!J125)/(O$139-O$140)*10))),1)</f>
        <v>5.8</v>
      </c>
      <c r="P123" s="143">
        <f t="shared" si="32"/>
        <v>9.1999999999999993</v>
      </c>
      <c r="Q123" s="143">
        <f t="shared" si="33"/>
        <v>7.5</v>
      </c>
      <c r="R123" s="4">
        <f>IF('Indicator Data'!H125="No data","x",ROUND(IF('Indicator Data'!H125=0,0,IF('Indicator Data'!H125&gt;R$139,10,IF('Indicator Data'!H125&lt;R$140,0,10-(R$139-'Indicator Data'!H125)/(R$139-R$140)*10))),1))</f>
        <v>2.5</v>
      </c>
      <c r="S123" s="6">
        <f t="shared" si="34"/>
        <v>4.5999999999999996</v>
      </c>
      <c r="T123" s="6">
        <f t="shared" si="35"/>
        <v>0.8</v>
      </c>
      <c r="U123" s="6">
        <f t="shared" si="36"/>
        <v>3.1</v>
      </c>
      <c r="V123" s="6">
        <f t="shared" si="37"/>
        <v>5</v>
      </c>
      <c r="W123" s="12">
        <f t="shared" si="38"/>
        <v>3.5</v>
      </c>
      <c r="X123" s="4">
        <f>ROUND(IF('Indicator Data'!M125=0,0,IF('Indicator Data'!M125&gt;X$139,10,IF('Indicator Data'!M125&lt;X$140,0,10-(X$139-'Indicator Data'!M125)/(X$139-X$140)*10))),1)</f>
        <v>9.6</v>
      </c>
      <c r="Y123" s="4">
        <f>ROUND(IF('Indicator Data'!N125=0,0,IF('Indicator Data'!N125&gt;Y$139,10,IF('Indicator Data'!N125&lt;Y$140,0,10-(Y$139-'Indicator Data'!N125)/(Y$139-Y$140)*10))),1)</f>
        <v>0</v>
      </c>
      <c r="Z123" s="6">
        <f t="shared" si="39"/>
        <v>7</v>
      </c>
      <c r="AA123" s="6">
        <f>IF('Indicator Data'!K125=5,10,IF('Indicator Data'!K125=4,8,IF('Indicator Data'!K125=3,5,IF('Indicator Data'!K125=2,2,IF('Indicator Data'!K125=1,1,0)))))</f>
        <v>0</v>
      </c>
      <c r="AB123" s="176">
        <f>IF('Indicator Data'!L125="No data","x",IF('Indicator Data'!L125&gt;1000,10,IF('Indicator Data'!L125&gt;=500,9,IF('Indicator Data'!L125&gt;=240,8,IF('Indicator Data'!L125&gt;=120,7,IF('Indicator Data'!L125&gt;=60,6,IF('Indicator Data'!L125&gt;=20,5,IF('Indicator Data'!L125&gt;=1,4,0))))))))</f>
        <v>0</v>
      </c>
      <c r="AC123" s="6">
        <f t="shared" si="40"/>
        <v>0</v>
      </c>
      <c r="AD123" s="7">
        <f t="shared" si="27"/>
        <v>2.2999999999999998</v>
      </c>
    </row>
    <row r="124" spans="1:30">
      <c r="A124" s="8" t="s">
        <v>130</v>
      </c>
      <c r="B124" s="26" t="s">
        <v>112</v>
      </c>
      <c r="C124" s="26" t="s">
        <v>131</v>
      </c>
      <c r="D124" s="4">
        <f>ROUND(IF('Indicator Data'!G126=0,0,IF(LOG('Indicator Data'!G126)&gt;D$139,10,IF(LOG('Indicator Data'!G126)&lt;D$140,0,10-(D$139-LOG('Indicator Data'!G126))/(D$139-D$140)*10))),1)</f>
        <v>6.5</v>
      </c>
      <c r="E124" s="4">
        <f>IF('Indicator Data'!D126="No data","x",ROUND(IF(('Indicator Data'!D126)&gt;E$139,10,IF(('Indicator Data'!D126)&lt;E$140,0,10-(E$139-('Indicator Data'!D126))/(E$139-E$140)*10)),1))</f>
        <v>4.8</v>
      </c>
      <c r="F124" s="53">
        <f>'Indicator Data'!E126/'Indicator Data'!$BC126</f>
        <v>0.1679424201038319</v>
      </c>
      <c r="G124" s="53">
        <f>'Indicator Data'!F126/'Indicator Data'!$BC126</f>
        <v>0.22095944117535465</v>
      </c>
      <c r="H124" s="53">
        <f t="shared" si="28"/>
        <v>0.13921107034575461</v>
      </c>
      <c r="I124" s="4">
        <f t="shared" si="29"/>
        <v>3.5</v>
      </c>
      <c r="J124" s="4">
        <f>ROUND(IF('Indicator Data'!I126=0,0,IF(LOG('Indicator Data'!I126)&gt;J$139,10,IF(LOG('Indicator Data'!I126)&lt;J$140,0,10-(J$139-LOG('Indicator Data'!I126))/(J$139-J$140)*10))),1)</f>
        <v>10</v>
      </c>
      <c r="K124" s="53">
        <f>'Indicator Data'!G126/'Indicator Data'!$BC126</f>
        <v>1.0084331079897115E-2</v>
      </c>
      <c r="L124" s="53">
        <f>'Indicator Data'!I126/'Indicator Data'!$BD126</f>
        <v>2.3351732221101207E-2</v>
      </c>
      <c r="M124" s="4">
        <f t="shared" si="30"/>
        <v>3.4</v>
      </c>
      <c r="N124" s="4">
        <f t="shared" si="31"/>
        <v>7.8</v>
      </c>
      <c r="O124" s="4">
        <f>ROUND(IF('Indicator Data'!J126=0,0,IF('Indicator Data'!J126&gt;O$139,10,IF('Indicator Data'!J126&lt;O$140,0,10-(O$139-'Indicator Data'!J126)/(O$139-O$140)*10))),1)</f>
        <v>5.8</v>
      </c>
      <c r="P124" s="143">
        <f t="shared" si="32"/>
        <v>9.1999999999999993</v>
      </c>
      <c r="Q124" s="143">
        <f t="shared" si="33"/>
        <v>7.5</v>
      </c>
      <c r="R124" s="4">
        <f>IF('Indicator Data'!H126="No data","x",ROUND(IF('Indicator Data'!H126=0,0,IF('Indicator Data'!H126&gt;R$139,10,IF('Indicator Data'!H126&lt;R$140,0,10-(R$139-'Indicator Data'!H126)/(R$139-R$140)*10))),1))</f>
        <v>2.4</v>
      </c>
      <c r="S124" s="6">
        <f t="shared" si="34"/>
        <v>4.8</v>
      </c>
      <c r="T124" s="6">
        <f t="shared" si="35"/>
        <v>5.0999999999999996</v>
      </c>
      <c r="U124" s="6">
        <f t="shared" si="36"/>
        <v>3.5</v>
      </c>
      <c r="V124" s="6">
        <f t="shared" si="37"/>
        <v>5</v>
      </c>
      <c r="W124" s="12">
        <f t="shared" si="38"/>
        <v>4.5999999999999996</v>
      </c>
      <c r="X124" s="4">
        <f>ROUND(IF('Indicator Data'!M126=0,0,IF('Indicator Data'!M126&gt;X$139,10,IF('Indicator Data'!M126&lt;X$140,0,10-(X$139-'Indicator Data'!M126)/(X$139-X$140)*10))),1)</f>
        <v>9.6</v>
      </c>
      <c r="Y124" s="4">
        <f>ROUND(IF('Indicator Data'!N126=0,0,IF('Indicator Data'!N126&gt;Y$139,10,IF('Indicator Data'!N126&lt;Y$140,0,10-(Y$139-'Indicator Data'!N126)/(Y$139-Y$140)*10))),1)</f>
        <v>10</v>
      </c>
      <c r="Z124" s="6">
        <f t="shared" si="39"/>
        <v>9.8000000000000007</v>
      </c>
      <c r="AA124" s="6">
        <f>IF('Indicator Data'!K126=5,10,IF('Indicator Data'!K126=4,8,IF('Indicator Data'!K126=3,5,IF('Indicator Data'!K126=2,2,IF('Indicator Data'!K126=1,1,0)))))</f>
        <v>10</v>
      </c>
      <c r="AB124" s="176">
        <f>IF('Indicator Data'!L126="No data","x",IF('Indicator Data'!L126&gt;1000,10,IF('Indicator Data'!L126&gt;=500,9,IF('Indicator Data'!L126&gt;=240,8,IF('Indicator Data'!L126&gt;=120,7,IF('Indicator Data'!L126&gt;=60,6,IF('Indicator Data'!L126&gt;=20,5,IF('Indicator Data'!L126&gt;=1,4,0))))))))</f>
        <v>5</v>
      </c>
      <c r="AC124" s="6">
        <f t="shared" si="40"/>
        <v>10</v>
      </c>
      <c r="AD124" s="7">
        <f t="shared" si="27"/>
        <v>10</v>
      </c>
    </row>
    <row r="125" spans="1:30">
      <c r="A125" s="8" t="s">
        <v>132</v>
      </c>
      <c r="B125" s="26" t="s">
        <v>112</v>
      </c>
      <c r="C125" s="26" t="s">
        <v>133</v>
      </c>
      <c r="D125" s="4">
        <f>ROUND(IF('Indicator Data'!G127=0,0,IF(LOG('Indicator Data'!G127)&gt;D$139,10,IF(LOG('Indicator Data'!G127)&lt;D$140,0,10-(D$139-LOG('Indicator Data'!G127))/(D$139-D$140)*10))),1)</f>
        <v>2.4</v>
      </c>
      <c r="E125" s="4">
        <f>IF('Indicator Data'!D127="No data","x",ROUND(IF(('Indicator Data'!D127)&gt;E$139,10,IF(('Indicator Data'!D127)&lt;E$140,0,10-(E$139-('Indicator Data'!D127))/(E$139-E$140)*10)),1))</f>
        <v>1.8</v>
      </c>
      <c r="F125" s="53">
        <f>'Indicator Data'!E127/'Indicator Data'!$BC127</f>
        <v>6.5967805375145364E-2</v>
      </c>
      <c r="G125" s="53">
        <f>'Indicator Data'!F127/'Indicator Data'!$BC127</f>
        <v>0.23692012695683126</v>
      </c>
      <c r="H125" s="53">
        <f t="shared" si="28"/>
        <v>9.2213934426780497E-2</v>
      </c>
      <c r="I125" s="4">
        <f t="shared" si="29"/>
        <v>2.2999999999999998</v>
      </c>
      <c r="J125" s="4">
        <f>ROUND(IF('Indicator Data'!I127=0,0,IF(LOG('Indicator Data'!I127)&gt;J$139,10,IF(LOG('Indicator Data'!I127)&lt;J$140,0,10-(J$139-LOG('Indicator Data'!I127))/(J$139-J$140)*10))),1)</f>
        <v>10</v>
      </c>
      <c r="K125" s="53">
        <f>'Indicator Data'!G127/'Indicator Data'!$BC127</f>
        <v>5.4865208674989726E-4</v>
      </c>
      <c r="L125" s="53">
        <f>'Indicator Data'!I127/'Indicator Data'!$BD127</f>
        <v>2.3351732221101207E-2</v>
      </c>
      <c r="M125" s="4">
        <f t="shared" si="30"/>
        <v>0.2</v>
      </c>
      <c r="N125" s="4">
        <f t="shared" si="31"/>
        <v>7.8</v>
      </c>
      <c r="O125" s="4">
        <f>ROUND(IF('Indicator Data'!J127=0,0,IF('Indicator Data'!J127&gt;O$139,10,IF('Indicator Data'!J127&lt;O$140,0,10-(O$139-'Indicator Data'!J127)/(O$139-O$140)*10))),1)</f>
        <v>2.9</v>
      </c>
      <c r="P125" s="143">
        <f t="shared" si="32"/>
        <v>9.1999999999999993</v>
      </c>
      <c r="Q125" s="143">
        <f t="shared" si="33"/>
        <v>6.1</v>
      </c>
      <c r="R125" s="4">
        <f>IF('Indicator Data'!H127="No data","x",ROUND(IF('Indicator Data'!H127=0,0,IF('Indicator Data'!H127&gt;R$139,10,IF('Indicator Data'!H127&lt;R$140,0,10-(R$139-'Indicator Data'!H127)/(R$139-R$140)*10))),1))</f>
        <v>2.9</v>
      </c>
      <c r="S125" s="6">
        <f t="shared" si="34"/>
        <v>1.8</v>
      </c>
      <c r="T125" s="6">
        <f t="shared" si="35"/>
        <v>1.4</v>
      </c>
      <c r="U125" s="6">
        <f t="shared" si="36"/>
        <v>2.2999999999999998</v>
      </c>
      <c r="V125" s="6">
        <f t="shared" si="37"/>
        <v>4.5</v>
      </c>
      <c r="W125" s="12">
        <f t="shared" si="38"/>
        <v>2.6</v>
      </c>
      <c r="X125" s="4">
        <f>ROUND(IF('Indicator Data'!M127=0,0,IF('Indicator Data'!M127&gt;X$139,10,IF('Indicator Data'!M127&lt;X$140,0,10-(X$139-'Indicator Data'!M127)/(X$139-X$140)*10))),1)</f>
        <v>9.6</v>
      </c>
      <c r="Y125" s="4">
        <f>ROUND(IF('Indicator Data'!N127=0,0,IF('Indicator Data'!N127&gt;Y$139,10,IF('Indicator Data'!N127&lt;Y$140,0,10-(Y$139-'Indicator Data'!N127)/(Y$139-Y$140)*10))),1)</f>
        <v>0</v>
      </c>
      <c r="Z125" s="6">
        <f t="shared" si="39"/>
        <v>7</v>
      </c>
      <c r="AA125" s="6">
        <f>IF('Indicator Data'!K127=5,10,IF('Indicator Data'!K127=4,8,IF('Indicator Data'!K127=3,5,IF('Indicator Data'!K127=2,2,IF('Indicator Data'!K127=1,1,0)))))</f>
        <v>0</v>
      </c>
      <c r="AB125" s="176">
        <f>IF('Indicator Data'!L127="No data","x",IF('Indicator Data'!L127&gt;1000,10,IF('Indicator Data'!L127&gt;=500,9,IF('Indicator Data'!L127&gt;=240,8,IF('Indicator Data'!L127&gt;=120,7,IF('Indicator Data'!L127&gt;=60,6,IF('Indicator Data'!L127&gt;=20,5,IF('Indicator Data'!L127&gt;=1,4,0))))))))</f>
        <v>4</v>
      </c>
      <c r="AC125" s="6">
        <f t="shared" si="40"/>
        <v>4</v>
      </c>
      <c r="AD125" s="7">
        <f t="shared" si="27"/>
        <v>3.7</v>
      </c>
    </row>
    <row r="126" spans="1:30">
      <c r="A126" s="8" t="s">
        <v>134</v>
      </c>
      <c r="B126" s="26" t="s">
        <v>112</v>
      </c>
      <c r="C126" s="26" t="s">
        <v>135</v>
      </c>
      <c r="D126" s="4">
        <f>ROUND(IF('Indicator Data'!G128=0,0,IF(LOG('Indicator Data'!G128)&gt;D$139,10,IF(LOG('Indicator Data'!G128)&lt;D$140,0,10-(D$139-LOG('Indicator Data'!G128))/(D$139-D$140)*10))),1)</f>
        <v>5.8</v>
      </c>
      <c r="E126" s="4">
        <f>IF('Indicator Data'!D128="No data","x",ROUND(IF(('Indicator Data'!D128)&gt;E$139,10,IF(('Indicator Data'!D128)&lt;E$140,0,10-(E$139-('Indicator Data'!D128))/(E$139-E$140)*10)),1))</f>
        <v>2</v>
      </c>
      <c r="F126" s="53">
        <f>'Indicator Data'!E128/'Indicator Data'!$BC128</f>
        <v>0.34218043194772146</v>
      </c>
      <c r="G126" s="53">
        <f>'Indicator Data'!F128/'Indicator Data'!$BC128</f>
        <v>7.2706395878210178E-2</v>
      </c>
      <c r="H126" s="53">
        <f t="shared" si="28"/>
        <v>0.18926681494341327</v>
      </c>
      <c r="I126" s="4">
        <f t="shared" si="29"/>
        <v>4.7</v>
      </c>
      <c r="J126" s="4">
        <f>ROUND(IF('Indicator Data'!I128=0,0,IF(LOG('Indicator Data'!I128)&gt;J$139,10,IF(LOG('Indicator Data'!I128)&lt;J$140,0,10-(J$139-LOG('Indicator Data'!I128))/(J$139-J$140)*10))),1)</f>
        <v>10</v>
      </c>
      <c r="K126" s="53">
        <f>'Indicator Data'!G128/'Indicator Data'!$BC128</f>
        <v>3.2432976269814694E-3</v>
      </c>
      <c r="L126" s="53">
        <f>'Indicator Data'!I128/'Indicator Data'!$BD128</f>
        <v>2.3351732221101207E-2</v>
      </c>
      <c r="M126" s="4">
        <f t="shared" si="30"/>
        <v>1.1000000000000001</v>
      </c>
      <c r="N126" s="4">
        <f t="shared" si="31"/>
        <v>7.8</v>
      </c>
      <c r="O126" s="4">
        <f>ROUND(IF('Indicator Data'!J128=0,0,IF('Indicator Data'!J128&gt;O$139,10,IF('Indicator Data'!J128&lt;O$140,0,10-(O$139-'Indicator Data'!J128)/(O$139-O$140)*10))),1)</f>
        <v>2.9</v>
      </c>
      <c r="P126" s="143">
        <f t="shared" si="32"/>
        <v>9.1999999999999993</v>
      </c>
      <c r="Q126" s="143">
        <f t="shared" si="33"/>
        <v>6.1</v>
      </c>
      <c r="R126" s="4">
        <f>IF('Indicator Data'!H128="No data","x",ROUND(IF('Indicator Data'!H128=0,0,IF('Indicator Data'!H128&gt;R$139,10,IF('Indicator Data'!H128&lt;R$140,0,10-(R$139-'Indicator Data'!H128)/(R$139-R$140)*10))),1))</f>
        <v>5.9</v>
      </c>
      <c r="S126" s="6">
        <f t="shared" si="34"/>
        <v>2</v>
      </c>
      <c r="T126" s="6">
        <f t="shared" si="35"/>
        <v>3.8</v>
      </c>
      <c r="U126" s="6">
        <f t="shared" si="36"/>
        <v>4.7</v>
      </c>
      <c r="V126" s="6">
        <f t="shared" si="37"/>
        <v>6</v>
      </c>
      <c r="W126" s="12">
        <f t="shared" si="38"/>
        <v>4.3</v>
      </c>
      <c r="X126" s="4">
        <f>ROUND(IF('Indicator Data'!M128=0,0,IF('Indicator Data'!M128&gt;X$139,10,IF('Indicator Data'!M128&lt;X$140,0,10-(X$139-'Indicator Data'!M128)/(X$139-X$140)*10))),1)</f>
        <v>9.6</v>
      </c>
      <c r="Y126" s="4">
        <f>ROUND(IF('Indicator Data'!N128=0,0,IF('Indicator Data'!N128&gt;Y$139,10,IF('Indicator Data'!N128&lt;Y$140,0,10-(Y$139-'Indicator Data'!N128)/(Y$139-Y$140)*10))),1)</f>
        <v>10</v>
      </c>
      <c r="Z126" s="6">
        <f t="shared" si="39"/>
        <v>9.8000000000000007</v>
      </c>
      <c r="AA126" s="6">
        <f>IF('Indicator Data'!K128=5,10,IF('Indicator Data'!K128=4,8,IF('Indicator Data'!K128=3,5,IF('Indicator Data'!K128=2,2,IF('Indicator Data'!K128=1,1,0)))))</f>
        <v>5</v>
      </c>
      <c r="AB126" s="176">
        <f>IF('Indicator Data'!L128="No data","x",IF('Indicator Data'!L128&gt;1000,10,IF('Indicator Data'!L128&gt;=500,9,IF('Indicator Data'!L128&gt;=240,8,IF('Indicator Data'!L128&gt;=120,7,IF('Indicator Data'!L128&gt;=60,6,IF('Indicator Data'!L128&gt;=20,5,IF('Indicator Data'!L128&gt;=1,4,0))))))))</f>
        <v>4</v>
      </c>
      <c r="AC126" s="6">
        <f t="shared" si="40"/>
        <v>5</v>
      </c>
      <c r="AD126" s="7">
        <f t="shared" si="27"/>
        <v>6.6</v>
      </c>
    </row>
    <row r="127" spans="1:30">
      <c r="A127" s="8" t="s">
        <v>136</v>
      </c>
      <c r="B127" s="26" t="s">
        <v>112</v>
      </c>
      <c r="C127" s="26" t="s">
        <v>137</v>
      </c>
      <c r="D127" s="4">
        <f>ROUND(IF('Indicator Data'!G129=0,0,IF(LOG('Indicator Data'!G129)&gt;D$139,10,IF(LOG('Indicator Data'!G129)&lt;D$140,0,10-(D$139-LOG('Indicator Data'!G129))/(D$139-D$140)*10))),1)</f>
        <v>4.4000000000000004</v>
      </c>
      <c r="E127" s="4">
        <f>IF('Indicator Data'!D129="No data","x",ROUND(IF(('Indicator Data'!D129)&gt;E$139,10,IF(('Indicator Data'!D129)&lt;E$140,0,10-(E$139-('Indicator Data'!D129))/(E$139-E$140)*10)),1))</f>
        <v>1.4</v>
      </c>
      <c r="F127" s="53">
        <f>'Indicator Data'!E129/'Indicator Data'!$BC129</f>
        <v>0.13050375228089539</v>
      </c>
      <c r="G127" s="53">
        <f>'Indicator Data'!F129/'Indicator Data'!$BC129</f>
        <v>0.25199504810179735</v>
      </c>
      <c r="H127" s="53">
        <f t="shared" si="28"/>
        <v>0.12825063816589705</v>
      </c>
      <c r="I127" s="4">
        <f t="shared" si="29"/>
        <v>3.2</v>
      </c>
      <c r="J127" s="4">
        <f>ROUND(IF('Indicator Data'!I129=0,0,IF(LOG('Indicator Data'!I129)&gt;J$139,10,IF(LOG('Indicator Data'!I129)&lt;J$140,0,10-(J$139-LOG('Indicator Data'!I129))/(J$139-J$140)*10))),1)</f>
        <v>10</v>
      </c>
      <c r="K127" s="53">
        <f>'Indicator Data'!G129/'Indicator Data'!$BC129</f>
        <v>1.9191525662178236E-3</v>
      </c>
      <c r="L127" s="53">
        <f>'Indicator Data'!I129/'Indicator Data'!$BD129</f>
        <v>2.3351732221101207E-2</v>
      </c>
      <c r="M127" s="4">
        <f t="shared" si="30"/>
        <v>0.6</v>
      </c>
      <c r="N127" s="4">
        <f t="shared" si="31"/>
        <v>7.8</v>
      </c>
      <c r="O127" s="4">
        <f>ROUND(IF('Indicator Data'!J129=0,0,IF('Indicator Data'!J129&gt;O$139,10,IF('Indicator Data'!J129&lt;O$140,0,10-(O$139-'Indicator Data'!J129)/(O$139-O$140)*10))),1)</f>
        <v>2.9</v>
      </c>
      <c r="P127" s="143">
        <f t="shared" si="32"/>
        <v>9.1999999999999993</v>
      </c>
      <c r="Q127" s="143">
        <f t="shared" si="33"/>
        <v>6.1</v>
      </c>
      <c r="R127" s="4">
        <f>IF('Indicator Data'!H129="No data","x",ROUND(IF('Indicator Data'!H129=0,0,IF('Indicator Data'!H129&gt;R$139,10,IF('Indicator Data'!H129&lt;R$140,0,10-(R$139-'Indicator Data'!H129)/(R$139-R$140)*10))),1))</f>
        <v>3.5</v>
      </c>
      <c r="S127" s="6">
        <f t="shared" si="34"/>
        <v>1.4</v>
      </c>
      <c r="T127" s="6">
        <f t="shared" si="35"/>
        <v>2.7</v>
      </c>
      <c r="U127" s="6">
        <f t="shared" si="36"/>
        <v>3.2</v>
      </c>
      <c r="V127" s="6">
        <f t="shared" si="37"/>
        <v>4.8</v>
      </c>
      <c r="W127" s="12">
        <f t="shared" si="38"/>
        <v>3.1</v>
      </c>
      <c r="X127" s="4">
        <f>ROUND(IF('Indicator Data'!M129=0,0,IF('Indicator Data'!M129&gt;X$139,10,IF('Indicator Data'!M129&lt;X$140,0,10-(X$139-'Indicator Data'!M129)/(X$139-X$140)*10))),1)</f>
        <v>9.6</v>
      </c>
      <c r="Y127" s="4">
        <f>ROUND(IF('Indicator Data'!N129=0,0,IF('Indicator Data'!N129&gt;Y$139,10,IF('Indicator Data'!N129&lt;Y$140,0,10-(Y$139-'Indicator Data'!N129)/(Y$139-Y$140)*10))),1)</f>
        <v>0</v>
      </c>
      <c r="Z127" s="6">
        <f t="shared" si="39"/>
        <v>7</v>
      </c>
      <c r="AA127" s="6">
        <f>IF('Indicator Data'!K129=5,10,IF('Indicator Data'!K129=4,8,IF('Indicator Data'!K129=3,5,IF('Indicator Data'!K129=2,2,IF('Indicator Data'!K129=1,1,0)))))</f>
        <v>5</v>
      </c>
      <c r="AB127" s="176">
        <f>IF('Indicator Data'!L129="No data","x",IF('Indicator Data'!L129&gt;1000,10,IF('Indicator Data'!L129&gt;=500,9,IF('Indicator Data'!L129&gt;=240,8,IF('Indicator Data'!L129&gt;=120,7,IF('Indicator Data'!L129&gt;=60,6,IF('Indicator Data'!L129&gt;=20,5,IF('Indicator Data'!L129&gt;=1,4,0))))))))</f>
        <v>4</v>
      </c>
      <c r="AC127" s="6">
        <f t="shared" si="40"/>
        <v>5</v>
      </c>
      <c r="AD127" s="7">
        <f t="shared" si="27"/>
        <v>5.7</v>
      </c>
    </row>
    <row r="128" spans="1:30">
      <c r="A128" s="8" t="s">
        <v>138</v>
      </c>
      <c r="B128" s="26" t="s">
        <v>112</v>
      </c>
      <c r="C128" s="26" t="s">
        <v>139</v>
      </c>
      <c r="D128" s="4">
        <f>ROUND(IF('Indicator Data'!G130=0,0,IF(LOG('Indicator Data'!G130)&gt;D$139,10,IF(LOG('Indicator Data'!G130)&lt;D$140,0,10-(D$139-LOG('Indicator Data'!G130))/(D$139-D$140)*10))),1)</f>
        <v>8.6999999999999993</v>
      </c>
      <c r="E128" s="4">
        <f>IF('Indicator Data'!D130="No data","x",ROUND(IF(('Indicator Data'!D130)&gt;E$139,10,IF(('Indicator Data'!D130)&lt;E$140,0,10-(E$139-('Indicator Data'!D130))/(E$139-E$140)*10)),1))</f>
        <v>1.3</v>
      </c>
      <c r="F128" s="53">
        <f>'Indicator Data'!E130/'Indicator Data'!$BC130</f>
        <v>0.11347370370116788</v>
      </c>
      <c r="G128" s="53">
        <f>'Indicator Data'!F130/'Indicator Data'!$BC130</f>
        <v>0.20055260398938068</v>
      </c>
      <c r="H128" s="53">
        <f t="shared" si="28"/>
        <v>0.10687500284792911</v>
      </c>
      <c r="I128" s="4">
        <f t="shared" si="29"/>
        <v>2.7</v>
      </c>
      <c r="J128" s="4">
        <f>ROUND(IF('Indicator Data'!I130=0,0,IF(LOG('Indicator Data'!I130)&gt;J$139,10,IF(LOG('Indicator Data'!I130)&lt;J$140,0,10-(J$139-LOG('Indicator Data'!I130))/(J$139-J$140)*10))),1)</f>
        <v>10</v>
      </c>
      <c r="K128" s="53">
        <f>'Indicator Data'!G130/'Indicator Data'!$BC130</f>
        <v>4.2677318744574942E-2</v>
      </c>
      <c r="L128" s="53">
        <f>'Indicator Data'!I130/'Indicator Data'!$BD130</f>
        <v>2.3351732221101207E-2</v>
      </c>
      <c r="M128" s="4">
        <f t="shared" si="30"/>
        <v>10</v>
      </c>
      <c r="N128" s="4">
        <f t="shared" si="31"/>
        <v>7.8</v>
      </c>
      <c r="O128" s="4">
        <f>ROUND(IF('Indicator Data'!J130=0,0,IF('Indicator Data'!J130&gt;O$139,10,IF('Indicator Data'!J130&lt;O$140,0,10-(O$139-'Indicator Data'!J130)/(O$139-O$140)*10))),1)</f>
        <v>2.9</v>
      </c>
      <c r="P128" s="143">
        <f t="shared" si="32"/>
        <v>9.1999999999999993</v>
      </c>
      <c r="Q128" s="143">
        <f t="shared" si="33"/>
        <v>6.1</v>
      </c>
      <c r="R128" s="4">
        <f>IF('Indicator Data'!H130="No data","x",ROUND(IF('Indicator Data'!H130=0,0,IF('Indicator Data'!H130&gt;R$139,10,IF('Indicator Data'!H130&lt;R$140,0,10-(R$139-'Indicator Data'!H130)/(R$139-R$140)*10))),1))</f>
        <v>2.5</v>
      </c>
      <c r="S128" s="6">
        <f t="shared" si="34"/>
        <v>1.3</v>
      </c>
      <c r="T128" s="6">
        <f t="shared" si="35"/>
        <v>9.5</v>
      </c>
      <c r="U128" s="6">
        <f t="shared" si="36"/>
        <v>2.7</v>
      </c>
      <c r="V128" s="6">
        <f t="shared" si="37"/>
        <v>4.3</v>
      </c>
      <c r="W128" s="12">
        <f t="shared" si="38"/>
        <v>5.6</v>
      </c>
      <c r="X128" s="4">
        <f>ROUND(IF('Indicator Data'!M130=0,0,IF('Indicator Data'!M130&gt;X$139,10,IF('Indicator Data'!M130&lt;X$140,0,10-(X$139-'Indicator Data'!M130)/(X$139-X$140)*10))),1)</f>
        <v>9.6</v>
      </c>
      <c r="Y128" s="4">
        <f>ROUND(IF('Indicator Data'!N130=0,0,IF('Indicator Data'!N130&gt;Y$139,10,IF('Indicator Data'!N130&lt;Y$140,0,10-(Y$139-'Indicator Data'!N130)/(Y$139-Y$140)*10))),1)</f>
        <v>0</v>
      </c>
      <c r="Z128" s="6">
        <f t="shared" si="39"/>
        <v>7</v>
      </c>
      <c r="AA128" s="6">
        <f>IF('Indicator Data'!K130=5,10,IF('Indicator Data'!K130=4,8,IF('Indicator Data'!K130=3,5,IF('Indicator Data'!K130=2,2,IF('Indicator Data'!K130=1,1,0)))))</f>
        <v>0</v>
      </c>
      <c r="AB128" s="176">
        <f>IF('Indicator Data'!L130="No data","x",IF('Indicator Data'!L130&gt;1000,10,IF('Indicator Data'!L130&gt;=500,9,IF('Indicator Data'!L130&gt;=240,8,IF('Indicator Data'!L130&gt;=120,7,IF('Indicator Data'!L130&gt;=60,6,IF('Indicator Data'!L130&gt;=20,5,IF('Indicator Data'!L130&gt;=1,4,0))))))))</f>
        <v>4</v>
      </c>
      <c r="AC128" s="6">
        <f t="shared" si="40"/>
        <v>4</v>
      </c>
      <c r="AD128" s="7">
        <f t="shared" si="27"/>
        <v>3.7</v>
      </c>
    </row>
    <row r="129" spans="1:30">
      <c r="A129" s="8" t="s">
        <v>140</v>
      </c>
      <c r="B129" s="26" t="s">
        <v>112</v>
      </c>
      <c r="C129" s="26" t="s">
        <v>141</v>
      </c>
      <c r="D129" s="4">
        <f>ROUND(IF('Indicator Data'!G131=0,0,IF(LOG('Indicator Data'!G131)&gt;D$139,10,IF(LOG('Indicator Data'!G131)&lt;D$140,0,10-(D$139-LOG('Indicator Data'!G131))/(D$139-D$140)*10))),1)</f>
        <v>4.0999999999999996</v>
      </c>
      <c r="E129" s="4">
        <f>IF('Indicator Data'!D131="No data","x",ROUND(IF(('Indicator Data'!D131)&gt;E$139,10,IF(('Indicator Data'!D131)&lt;E$140,0,10-(E$139-('Indicator Data'!D131))/(E$139-E$140)*10)),1))</f>
        <v>0.6</v>
      </c>
      <c r="F129" s="53">
        <f>'Indicator Data'!E131/'Indicator Data'!$BC131</f>
        <v>0.12120852058692209</v>
      </c>
      <c r="G129" s="53">
        <f>'Indicator Data'!F131/'Indicator Data'!$BC131</f>
        <v>0.38208232789793928</v>
      </c>
      <c r="H129" s="53">
        <f t="shared" si="28"/>
        <v>0.15612484226794587</v>
      </c>
      <c r="I129" s="4">
        <f t="shared" si="29"/>
        <v>3.9</v>
      </c>
      <c r="J129" s="4">
        <f>ROUND(IF('Indicator Data'!I131=0,0,IF(LOG('Indicator Data'!I131)&gt;J$139,10,IF(LOG('Indicator Data'!I131)&lt;J$140,0,10-(J$139-LOG('Indicator Data'!I131))/(J$139-J$140)*10))),1)</f>
        <v>10</v>
      </c>
      <c r="K129" s="53">
        <f>'Indicator Data'!G131/'Indicator Data'!$BC131</f>
        <v>1.7520059677514183E-3</v>
      </c>
      <c r="L129" s="53">
        <f>'Indicator Data'!I131/'Indicator Data'!$BD131</f>
        <v>2.3351732221101207E-2</v>
      </c>
      <c r="M129" s="4">
        <f t="shared" si="30"/>
        <v>0.6</v>
      </c>
      <c r="N129" s="4">
        <f t="shared" si="31"/>
        <v>7.8</v>
      </c>
      <c r="O129" s="4">
        <f>ROUND(IF('Indicator Data'!J131=0,0,IF('Indicator Data'!J131&gt;O$139,10,IF('Indicator Data'!J131&lt;O$140,0,10-(O$139-'Indicator Data'!J131)/(O$139-O$140)*10))),1)</f>
        <v>2.9</v>
      </c>
      <c r="P129" s="143">
        <f t="shared" si="32"/>
        <v>9.1999999999999993</v>
      </c>
      <c r="Q129" s="143">
        <f t="shared" si="33"/>
        <v>6.1</v>
      </c>
      <c r="R129" s="4">
        <f>IF('Indicator Data'!H131="No data","x",ROUND(IF('Indicator Data'!H131=0,0,IF('Indicator Data'!H131&gt;R$139,10,IF('Indicator Data'!H131&lt;R$140,0,10-(R$139-'Indicator Data'!H131)/(R$139-R$140)*10))),1))</f>
        <v>3.2</v>
      </c>
      <c r="S129" s="6">
        <f t="shared" si="34"/>
        <v>0.6</v>
      </c>
      <c r="T129" s="6">
        <f t="shared" si="35"/>
        <v>2.5</v>
      </c>
      <c r="U129" s="6">
        <f t="shared" si="36"/>
        <v>3.9</v>
      </c>
      <c r="V129" s="6">
        <f t="shared" si="37"/>
        <v>4.7</v>
      </c>
      <c r="W129" s="12">
        <f t="shared" si="38"/>
        <v>3.1</v>
      </c>
      <c r="X129" s="4">
        <f>ROUND(IF('Indicator Data'!M131=0,0,IF('Indicator Data'!M131&gt;X$139,10,IF('Indicator Data'!M131&lt;X$140,0,10-(X$139-'Indicator Data'!M131)/(X$139-X$140)*10))),1)</f>
        <v>9.6</v>
      </c>
      <c r="Y129" s="4">
        <f>ROUND(IF('Indicator Data'!N131=0,0,IF('Indicator Data'!N131&gt;Y$139,10,IF('Indicator Data'!N131&lt;Y$140,0,10-(Y$139-'Indicator Data'!N131)/(Y$139-Y$140)*10))),1)</f>
        <v>0</v>
      </c>
      <c r="Z129" s="6">
        <f t="shared" si="39"/>
        <v>7</v>
      </c>
      <c r="AA129" s="6">
        <f>IF('Indicator Data'!K131=5,10,IF('Indicator Data'!K131=4,8,IF('Indicator Data'!K131=3,5,IF('Indicator Data'!K131=2,2,IF('Indicator Data'!K131=1,1,0)))))</f>
        <v>0</v>
      </c>
      <c r="AB129" s="176">
        <f>IF('Indicator Data'!L131="No data","x",IF('Indicator Data'!L131&gt;1000,10,IF('Indicator Data'!L131&gt;=500,9,IF('Indicator Data'!L131&gt;=240,8,IF('Indicator Data'!L131&gt;=120,7,IF('Indicator Data'!L131&gt;=60,6,IF('Indicator Data'!L131&gt;=20,5,IF('Indicator Data'!L131&gt;=1,4,0))))))))</f>
        <v>4</v>
      </c>
      <c r="AC129" s="6">
        <f t="shared" si="40"/>
        <v>4</v>
      </c>
      <c r="AD129" s="7">
        <f t="shared" si="27"/>
        <v>3.7</v>
      </c>
    </row>
    <row r="130" spans="1:30">
      <c r="A130" s="8" t="s">
        <v>142</v>
      </c>
      <c r="B130" s="26" t="s">
        <v>112</v>
      </c>
      <c r="C130" s="26" t="s">
        <v>143</v>
      </c>
      <c r="D130" s="4">
        <f>ROUND(IF('Indicator Data'!G132=0,0,IF(LOG('Indicator Data'!G132)&gt;D$139,10,IF(LOG('Indicator Data'!G132)&lt;D$140,0,10-(D$139-LOG('Indicator Data'!G132))/(D$139-D$140)*10))),1)</f>
        <v>8.6</v>
      </c>
      <c r="E130" s="4">
        <f>IF('Indicator Data'!D132="No data","x",ROUND(IF(('Indicator Data'!D132)&gt;E$139,10,IF(('Indicator Data'!D132)&lt;E$140,0,10-(E$139-('Indicator Data'!D132))/(E$139-E$140)*10)),1))</f>
        <v>2.1</v>
      </c>
      <c r="F130" s="53">
        <f>'Indicator Data'!E132/'Indicator Data'!$BC132</f>
        <v>2.1106904931547699E-2</v>
      </c>
      <c r="G130" s="53">
        <f>'Indicator Data'!F132/'Indicator Data'!$BC132</f>
        <v>0.39551071562228141</v>
      </c>
      <c r="H130" s="53">
        <f t="shared" si="28"/>
        <v>0.10943113137134421</v>
      </c>
      <c r="I130" s="4">
        <f t="shared" si="29"/>
        <v>2.7</v>
      </c>
      <c r="J130" s="4">
        <f>ROUND(IF('Indicator Data'!I132=0,0,IF(LOG('Indicator Data'!I132)&gt;J$139,10,IF(LOG('Indicator Data'!I132)&lt;J$140,0,10-(J$139-LOG('Indicator Data'!I132))/(J$139-J$140)*10))),1)</f>
        <v>10</v>
      </c>
      <c r="K130" s="53">
        <f>'Indicator Data'!G132/'Indicator Data'!$BC132</f>
        <v>3.7497321307646922E-2</v>
      </c>
      <c r="L130" s="53">
        <f>'Indicator Data'!I132/'Indicator Data'!$BD132</f>
        <v>2.3351732221101207E-2</v>
      </c>
      <c r="M130" s="4">
        <f t="shared" si="30"/>
        <v>10</v>
      </c>
      <c r="N130" s="4">
        <f t="shared" si="31"/>
        <v>7.8</v>
      </c>
      <c r="O130" s="4">
        <f>ROUND(IF('Indicator Data'!J132=0,0,IF('Indicator Data'!J132&gt;O$139,10,IF('Indicator Data'!J132&lt;O$140,0,10-(O$139-'Indicator Data'!J132)/(O$139-O$140)*10))),1)</f>
        <v>2.9</v>
      </c>
      <c r="P130" s="143">
        <f t="shared" si="32"/>
        <v>9.1999999999999993</v>
      </c>
      <c r="Q130" s="143">
        <f t="shared" si="33"/>
        <v>6.1</v>
      </c>
      <c r="R130" s="4">
        <f>IF('Indicator Data'!H132="No data","x",ROUND(IF('Indicator Data'!H132=0,0,IF('Indicator Data'!H132&gt;R$139,10,IF('Indicator Data'!H132&lt;R$140,0,10-(R$139-'Indicator Data'!H132)/(R$139-R$140)*10))),1))</f>
        <v>2.9</v>
      </c>
      <c r="S130" s="6">
        <f t="shared" si="34"/>
        <v>2.1</v>
      </c>
      <c r="T130" s="6">
        <f t="shared" si="35"/>
        <v>9.4</v>
      </c>
      <c r="U130" s="6">
        <f t="shared" si="36"/>
        <v>2.7</v>
      </c>
      <c r="V130" s="6">
        <f t="shared" si="37"/>
        <v>4.5</v>
      </c>
      <c r="W130" s="12">
        <f t="shared" si="38"/>
        <v>5.7</v>
      </c>
      <c r="X130" s="4">
        <f>ROUND(IF('Indicator Data'!M132=0,0,IF('Indicator Data'!M132&gt;X$139,10,IF('Indicator Data'!M132&lt;X$140,0,10-(X$139-'Indicator Data'!M132)/(X$139-X$140)*10))),1)</f>
        <v>9.6</v>
      </c>
      <c r="Y130" s="4">
        <f>ROUND(IF('Indicator Data'!N132=0,0,IF('Indicator Data'!N132&gt;Y$139,10,IF('Indicator Data'!N132&lt;Y$140,0,10-(Y$139-'Indicator Data'!N132)/(Y$139-Y$140)*10))),1)</f>
        <v>10</v>
      </c>
      <c r="Z130" s="6">
        <f t="shared" si="39"/>
        <v>9.8000000000000007</v>
      </c>
      <c r="AA130" s="6">
        <f>IF('Indicator Data'!K132=5,10,IF('Indicator Data'!K132=4,8,IF('Indicator Data'!K132=3,5,IF('Indicator Data'!K132=2,2,IF('Indicator Data'!K132=1,1,0)))))</f>
        <v>5</v>
      </c>
      <c r="AB130" s="176">
        <f>IF('Indicator Data'!L132="No data","x",IF('Indicator Data'!L132&gt;1000,10,IF('Indicator Data'!L132&gt;=500,9,IF('Indicator Data'!L132&gt;=240,8,IF('Indicator Data'!L132&gt;=120,7,IF('Indicator Data'!L132&gt;=60,6,IF('Indicator Data'!L132&gt;=20,5,IF('Indicator Data'!L132&gt;=1,4,0))))))))</f>
        <v>4</v>
      </c>
      <c r="AC130" s="6">
        <f t="shared" si="40"/>
        <v>5</v>
      </c>
      <c r="AD130" s="7">
        <f t="shared" si="27"/>
        <v>6.6</v>
      </c>
    </row>
    <row r="131" spans="1:30">
      <c r="A131" s="8" t="s">
        <v>144</v>
      </c>
      <c r="B131" s="26" t="s">
        <v>112</v>
      </c>
      <c r="C131" s="26" t="s">
        <v>145</v>
      </c>
      <c r="D131" s="4">
        <f>ROUND(IF('Indicator Data'!G133=0,0,IF(LOG('Indicator Data'!G133)&gt;D$139,10,IF(LOG('Indicator Data'!G133)&lt;D$140,0,10-(D$139-LOG('Indicator Data'!G133))/(D$139-D$140)*10))),1)</f>
        <v>3.4</v>
      </c>
      <c r="E131" s="4">
        <f>IF('Indicator Data'!D133="No data","x",ROUND(IF(('Indicator Data'!D133)&gt;E$139,10,IF(('Indicator Data'!D133)&lt;E$140,0,10-(E$139-('Indicator Data'!D133))/(E$139-E$140)*10)),1))</f>
        <v>3.2</v>
      </c>
      <c r="F131" s="53">
        <f>'Indicator Data'!E133/'Indicator Data'!$BC133</f>
        <v>3.6410680457954189E-2</v>
      </c>
      <c r="G131" s="53">
        <f>'Indicator Data'!F133/'Indicator Data'!$BC133</f>
        <v>0.275953119850533</v>
      </c>
      <c r="H131" s="53">
        <f t="shared" si="28"/>
        <v>8.7193620191610338E-2</v>
      </c>
      <c r="I131" s="4">
        <f t="shared" si="29"/>
        <v>2.2000000000000002</v>
      </c>
      <c r="J131" s="4">
        <f>ROUND(IF('Indicator Data'!I133=0,0,IF(LOG('Indicator Data'!I133)&gt;J$139,10,IF(LOG('Indicator Data'!I133)&lt;J$140,0,10-(J$139-LOG('Indicator Data'!I133))/(J$139-J$140)*10))),1)</f>
        <v>10</v>
      </c>
      <c r="K131" s="53">
        <f>'Indicator Data'!G133/'Indicator Data'!$BC133</f>
        <v>6.6150649450688213E-4</v>
      </c>
      <c r="L131" s="53">
        <f>'Indicator Data'!I133/'Indicator Data'!$BD133</f>
        <v>2.3351732221101207E-2</v>
      </c>
      <c r="M131" s="4">
        <f t="shared" si="30"/>
        <v>0.2</v>
      </c>
      <c r="N131" s="4">
        <f t="shared" si="31"/>
        <v>7.8</v>
      </c>
      <c r="O131" s="4">
        <f>ROUND(IF('Indicator Data'!J133=0,0,IF('Indicator Data'!J133&gt;O$139,10,IF('Indicator Data'!J133&lt;O$140,0,10-(O$139-'Indicator Data'!J133)/(O$139-O$140)*10))),1)</f>
        <v>8.6999999999999993</v>
      </c>
      <c r="P131" s="143">
        <f t="shared" si="32"/>
        <v>9.1999999999999993</v>
      </c>
      <c r="Q131" s="143">
        <f t="shared" si="33"/>
        <v>9</v>
      </c>
      <c r="R131" s="4">
        <f>IF('Indicator Data'!H133="No data","x",ROUND(IF('Indicator Data'!H133=0,0,IF('Indicator Data'!H133&gt;R$139,10,IF('Indicator Data'!H133&lt;R$140,0,10-(R$139-'Indicator Data'!H133)/(R$139-R$140)*10))),1))</f>
        <v>2.4</v>
      </c>
      <c r="S131" s="6">
        <f t="shared" si="34"/>
        <v>3.2</v>
      </c>
      <c r="T131" s="6">
        <f t="shared" si="35"/>
        <v>1.9</v>
      </c>
      <c r="U131" s="6">
        <f t="shared" si="36"/>
        <v>2.2000000000000002</v>
      </c>
      <c r="V131" s="6">
        <f t="shared" si="37"/>
        <v>5.7</v>
      </c>
      <c r="W131" s="12">
        <f t="shared" si="38"/>
        <v>3.4</v>
      </c>
      <c r="X131" s="4">
        <f>ROUND(IF('Indicator Data'!M133=0,0,IF('Indicator Data'!M133&gt;X$139,10,IF('Indicator Data'!M133&lt;X$140,0,10-(X$139-'Indicator Data'!M133)/(X$139-X$140)*10))),1)</f>
        <v>9.6</v>
      </c>
      <c r="Y131" s="4">
        <f>ROUND(IF('Indicator Data'!N133=0,0,IF('Indicator Data'!N133&gt;Y$139,10,IF('Indicator Data'!N133&lt;Y$140,0,10-(Y$139-'Indicator Data'!N133)/(Y$139-Y$140)*10))),1)</f>
        <v>0</v>
      </c>
      <c r="Z131" s="6">
        <f t="shared" si="39"/>
        <v>7</v>
      </c>
      <c r="AA131" s="6">
        <f>IF('Indicator Data'!K133=5,10,IF('Indicator Data'!K133=4,8,IF('Indicator Data'!K133=3,5,IF('Indicator Data'!K133=2,2,IF('Indicator Data'!K133=1,1,0)))))</f>
        <v>0</v>
      </c>
      <c r="AB131" s="176">
        <f>IF('Indicator Data'!L133="No data","x",IF('Indicator Data'!L133&gt;1000,10,IF('Indicator Data'!L133&gt;=500,9,IF('Indicator Data'!L133&gt;=240,8,IF('Indicator Data'!L133&gt;=120,7,IF('Indicator Data'!L133&gt;=60,6,IF('Indicator Data'!L133&gt;=20,5,IF('Indicator Data'!L133&gt;=1,4,0))))))))</f>
        <v>5</v>
      </c>
      <c r="AC131" s="6">
        <f t="shared" si="40"/>
        <v>5</v>
      </c>
      <c r="AD131" s="7">
        <f t="shared" si="27"/>
        <v>4</v>
      </c>
    </row>
    <row r="132" spans="1:30">
      <c r="A132" s="8" t="s">
        <v>146</v>
      </c>
      <c r="B132" s="26" t="s">
        <v>112</v>
      </c>
      <c r="C132" s="26" t="s">
        <v>147</v>
      </c>
      <c r="D132" s="4">
        <f>ROUND(IF('Indicator Data'!G134=0,0,IF(LOG('Indicator Data'!G134)&gt;D$139,10,IF(LOG('Indicator Data'!G134)&lt;D$140,0,10-(D$139-LOG('Indicator Data'!G134))/(D$139-D$140)*10))),1)</f>
        <v>7.2</v>
      </c>
      <c r="E132" s="4">
        <f>IF('Indicator Data'!D134="No data","x",ROUND(IF(('Indicator Data'!D134)&gt;E$139,10,IF(('Indicator Data'!D134)&lt;E$140,0,10-(E$139-('Indicator Data'!D134))/(E$139-E$140)*10)),1))</f>
        <v>2</v>
      </c>
      <c r="F132" s="53">
        <f>'Indicator Data'!E134/'Indicator Data'!$BC134</f>
        <v>0.36442361686226143</v>
      </c>
      <c r="G132" s="53">
        <f>'Indicator Data'!F134/'Indicator Data'!$BC134</f>
        <v>1.1417109067478089E-2</v>
      </c>
      <c r="H132" s="53">
        <f t="shared" si="28"/>
        <v>0.18506608569800023</v>
      </c>
      <c r="I132" s="4">
        <f t="shared" si="29"/>
        <v>4.5999999999999996</v>
      </c>
      <c r="J132" s="4">
        <f>ROUND(IF('Indicator Data'!I134=0,0,IF(LOG('Indicator Data'!I134)&gt;J$139,10,IF(LOG('Indicator Data'!I134)&lt;J$140,0,10-(J$139-LOG('Indicator Data'!I134))/(J$139-J$140)*10))),1)</f>
        <v>10</v>
      </c>
      <c r="K132" s="53">
        <f>'Indicator Data'!G134/'Indicator Data'!$BC134</f>
        <v>2.709988559503371E-2</v>
      </c>
      <c r="L132" s="53">
        <f>'Indicator Data'!I134/'Indicator Data'!$BD134</f>
        <v>2.3351732221101207E-2</v>
      </c>
      <c r="M132" s="4">
        <f t="shared" si="30"/>
        <v>9</v>
      </c>
      <c r="N132" s="4">
        <f t="shared" si="31"/>
        <v>7.8</v>
      </c>
      <c r="O132" s="4">
        <f>ROUND(IF('Indicator Data'!J134=0,0,IF('Indicator Data'!J134&gt;O$139,10,IF('Indicator Data'!J134&lt;O$140,0,10-(O$139-'Indicator Data'!J134)/(O$139-O$140)*10))),1)</f>
        <v>5.8</v>
      </c>
      <c r="P132" s="143">
        <f t="shared" si="32"/>
        <v>9.1999999999999993</v>
      </c>
      <c r="Q132" s="143">
        <f t="shared" si="33"/>
        <v>7.5</v>
      </c>
      <c r="R132" s="4">
        <f>IF('Indicator Data'!H134="No data","x",ROUND(IF('Indicator Data'!H134=0,0,IF('Indicator Data'!H134&gt;R$139,10,IF('Indicator Data'!H134&lt;R$140,0,10-(R$139-'Indicator Data'!H134)/(R$139-R$140)*10))),1))</f>
        <v>2.7</v>
      </c>
      <c r="S132" s="6">
        <f t="shared" si="34"/>
        <v>2</v>
      </c>
      <c r="T132" s="6">
        <f t="shared" si="35"/>
        <v>8.1999999999999993</v>
      </c>
      <c r="U132" s="6">
        <f t="shared" si="36"/>
        <v>4.5999999999999996</v>
      </c>
      <c r="V132" s="6">
        <f t="shared" si="37"/>
        <v>5.0999999999999996</v>
      </c>
      <c r="W132" s="12">
        <f t="shared" si="38"/>
        <v>5.4</v>
      </c>
      <c r="X132" s="4">
        <f>ROUND(IF('Indicator Data'!M134=0,0,IF('Indicator Data'!M134&gt;X$139,10,IF('Indicator Data'!M134&lt;X$140,0,10-(X$139-'Indicator Data'!M134)/(X$139-X$140)*10))),1)</f>
        <v>9.6</v>
      </c>
      <c r="Y132" s="4">
        <f>ROUND(IF('Indicator Data'!N134=0,0,IF('Indicator Data'!N134&gt;Y$139,10,IF('Indicator Data'!N134&lt;Y$140,0,10-(Y$139-'Indicator Data'!N134)/(Y$139-Y$140)*10))),1)</f>
        <v>10</v>
      </c>
      <c r="Z132" s="6">
        <f t="shared" si="39"/>
        <v>9.8000000000000007</v>
      </c>
      <c r="AA132" s="6">
        <f>IF('Indicator Data'!K134=5,10,IF('Indicator Data'!K134=4,8,IF('Indicator Data'!K134=3,5,IF('Indicator Data'!K134=2,2,IF('Indicator Data'!K134=1,1,0)))))</f>
        <v>0</v>
      </c>
      <c r="AB132" s="176">
        <f>IF('Indicator Data'!L134="No data","x",IF('Indicator Data'!L134&gt;1000,10,IF('Indicator Data'!L134&gt;=500,9,IF('Indicator Data'!L134&gt;=240,8,IF('Indicator Data'!L134&gt;=120,7,IF('Indicator Data'!L134&gt;=60,6,IF('Indicator Data'!L134&gt;=20,5,IF('Indicator Data'!L134&gt;=1,4,0))))))))</f>
        <v>4</v>
      </c>
      <c r="AC132" s="6">
        <f t="shared" si="40"/>
        <v>4</v>
      </c>
      <c r="AD132" s="7">
        <f t="shared" ref="AD132:AD137" si="41">ROUND(IF(AC132&gt;=8,AC132,AVERAGE(Z132,AA132,AC132)),1)</f>
        <v>4.5999999999999996</v>
      </c>
    </row>
    <row r="133" spans="1:30">
      <c r="A133" s="8" t="s">
        <v>148</v>
      </c>
      <c r="B133" s="26" t="s">
        <v>112</v>
      </c>
      <c r="C133" s="26" t="s">
        <v>149</v>
      </c>
      <c r="D133" s="4">
        <f>ROUND(IF('Indicator Data'!G135=0,0,IF(LOG('Indicator Data'!G135)&gt;D$139,10,IF(LOG('Indicator Data'!G135)&lt;D$140,0,10-(D$139-LOG('Indicator Data'!G135))/(D$139-D$140)*10))),1)</f>
        <v>7.2</v>
      </c>
      <c r="E133" s="4">
        <f>IF('Indicator Data'!D135="No data","x",ROUND(IF(('Indicator Data'!D135)&gt;E$139,10,IF(('Indicator Data'!D135)&lt;E$140,0,10-(E$139-('Indicator Data'!D135))/(E$139-E$140)*10)),1))</f>
        <v>2.6</v>
      </c>
      <c r="F133" s="53">
        <f>'Indicator Data'!E135/'Indicator Data'!$BC135</f>
        <v>0.14524269839481244</v>
      </c>
      <c r="G133" s="53">
        <f>'Indicator Data'!F135/'Indicator Data'!$BC135</f>
        <v>9.6029761799414207E-2</v>
      </c>
      <c r="H133" s="53">
        <f t="shared" si="28"/>
        <v>9.6628789647259766E-2</v>
      </c>
      <c r="I133" s="4">
        <f t="shared" si="29"/>
        <v>2.4</v>
      </c>
      <c r="J133" s="4">
        <f>ROUND(IF('Indicator Data'!I135=0,0,IF(LOG('Indicator Data'!I135)&gt;J$139,10,IF(LOG('Indicator Data'!I135)&lt;J$140,0,10-(J$139-LOG('Indicator Data'!I135))/(J$139-J$140)*10))),1)</f>
        <v>10</v>
      </c>
      <c r="K133" s="53">
        <f>'Indicator Data'!G135/'Indicator Data'!$BC135</f>
        <v>1.9040830401897843E-2</v>
      </c>
      <c r="L133" s="53">
        <f>'Indicator Data'!I135/'Indicator Data'!$BD135</f>
        <v>2.3351732221101207E-2</v>
      </c>
      <c r="M133" s="4">
        <f t="shared" si="30"/>
        <v>6.3</v>
      </c>
      <c r="N133" s="4">
        <f t="shared" si="31"/>
        <v>7.8</v>
      </c>
      <c r="O133" s="4">
        <f>ROUND(IF('Indicator Data'!J135=0,0,IF('Indicator Data'!J135&gt;O$139,10,IF('Indicator Data'!J135&lt;O$140,0,10-(O$139-'Indicator Data'!J135)/(O$139-O$140)*10))),1)</f>
        <v>4.3</v>
      </c>
      <c r="P133" s="143">
        <f t="shared" si="32"/>
        <v>9.1999999999999993</v>
      </c>
      <c r="Q133" s="143">
        <f t="shared" si="33"/>
        <v>6.8</v>
      </c>
      <c r="R133" s="4">
        <f>IF('Indicator Data'!H135="No data","x",ROUND(IF('Indicator Data'!H135=0,0,IF('Indicator Data'!H135&gt;R$139,10,IF('Indicator Data'!H135&lt;R$140,0,10-(R$139-'Indicator Data'!H135)/(R$139-R$140)*10))),1))</f>
        <v>3.1</v>
      </c>
      <c r="S133" s="6">
        <f t="shared" si="34"/>
        <v>2.6</v>
      </c>
      <c r="T133" s="6">
        <f t="shared" si="35"/>
        <v>6.8</v>
      </c>
      <c r="U133" s="6">
        <f t="shared" si="36"/>
        <v>2.4</v>
      </c>
      <c r="V133" s="6">
        <f t="shared" si="37"/>
        <v>5</v>
      </c>
      <c r="W133" s="12">
        <f t="shared" si="38"/>
        <v>4.5</v>
      </c>
      <c r="X133" s="4">
        <f>ROUND(IF('Indicator Data'!M135=0,0,IF('Indicator Data'!M135&gt;X$139,10,IF('Indicator Data'!M135&lt;X$140,0,10-(X$139-'Indicator Data'!M135)/(X$139-X$140)*10))),1)</f>
        <v>9.6</v>
      </c>
      <c r="Y133" s="4">
        <f>ROUND(IF('Indicator Data'!N135=0,0,IF('Indicator Data'!N135&gt;Y$139,10,IF('Indicator Data'!N135&lt;Y$140,0,10-(Y$139-'Indicator Data'!N135)/(Y$139-Y$140)*10))),1)</f>
        <v>0</v>
      </c>
      <c r="Z133" s="6">
        <f t="shared" si="39"/>
        <v>7</v>
      </c>
      <c r="AA133" s="6">
        <f>IF('Indicator Data'!K135=5,10,IF('Indicator Data'!K135=4,8,IF('Indicator Data'!K135=3,5,IF('Indicator Data'!K135=2,2,IF('Indicator Data'!K135=1,1,0)))))</f>
        <v>0</v>
      </c>
      <c r="AB133" s="176">
        <f>IF('Indicator Data'!L135="No data","x",IF('Indicator Data'!L135&gt;1000,10,IF('Indicator Data'!L135&gt;=500,9,IF('Indicator Data'!L135&gt;=240,8,IF('Indicator Data'!L135&gt;=120,7,IF('Indicator Data'!L135&gt;=60,6,IF('Indicator Data'!L135&gt;=20,5,IF('Indicator Data'!L135&gt;=1,4,0))))))))</f>
        <v>4</v>
      </c>
      <c r="AC133" s="6">
        <f t="shared" si="40"/>
        <v>4</v>
      </c>
      <c r="AD133" s="7">
        <f t="shared" si="41"/>
        <v>3.7</v>
      </c>
    </row>
    <row r="134" spans="1:30">
      <c r="A134" s="8" t="s">
        <v>150</v>
      </c>
      <c r="B134" s="26" t="s">
        <v>112</v>
      </c>
      <c r="C134" s="26" t="s">
        <v>151</v>
      </c>
      <c r="D134" s="4">
        <f>ROUND(IF('Indicator Data'!G136=0,0,IF(LOG('Indicator Data'!G136)&gt;D$139,10,IF(LOG('Indicator Data'!G136)&lt;D$140,0,10-(D$139-LOG('Indicator Data'!G136))/(D$139-D$140)*10))),1)</f>
        <v>7.4</v>
      </c>
      <c r="E134" s="4">
        <f>IF('Indicator Data'!D136="No data","x",ROUND(IF(('Indicator Data'!D136)&gt;E$139,10,IF(('Indicator Data'!D136)&lt;E$140,0,10-(E$139-('Indicator Data'!D136))/(E$139-E$140)*10)),1))</f>
        <v>1.8</v>
      </c>
      <c r="F134" s="53">
        <f>'Indicator Data'!E136/'Indicator Data'!$BC136</f>
        <v>3.9908928888488376E-2</v>
      </c>
      <c r="G134" s="53">
        <f>'Indicator Data'!F136/'Indicator Data'!$BC136</f>
        <v>0.39967285722732954</v>
      </c>
      <c r="H134" s="53">
        <f t="shared" si="28"/>
        <v>0.11987267875107657</v>
      </c>
      <c r="I134" s="4">
        <f t="shared" si="29"/>
        <v>3</v>
      </c>
      <c r="J134" s="4">
        <f>ROUND(IF('Indicator Data'!I136=0,0,IF(LOG('Indicator Data'!I136)&gt;J$139,10,IF(LOG('Indicator Data'!I136)&lt;J$140,0,10-(J$139-LOG('Indicator Data'!I136))/(J$139-J$140)*10))),1)</f>
        <v>10</v>
      </c>
      <c r="K134" s="53">
        <f>'Indicator Data'!G136/'Indicator Data'!$BC136</f>
        <v>1.6815801927426988E-2</v>
      </c>
      <c r="L134" s="53">
        <f>'Indicator Data'!I136/'Indicator Data'!$BD136</f>
        <v>2.3351732221101207E-2</v>
      </c>
      <c r="M134" s="4">
        <f t="shared" si="30"/>
        <v>5.6</v>
      </c>
      <c r="N134" s="4">
        <f t="shared" si="31"/>
        <v>7.8</v>
      </c>
      <c r="O134" s="4">
        <f>ROUND(IF('Indicator Data'!J136=0,0,IF('Indicator Data'!J136&gt;O$139,10,IF('Indicator Data'!J136&lt;O$140,0,10-(O$139-'Indicator Data'!J136)/(O$139-O$140)*10))),1)</f>
        <v>2.9</v>
      </c>
      <c r="P134" s="143">
        <f t="shared" si="32"/>
        <v>9.1999999999999993</v>
      </c>
      <c r="Q134" s="143">
        <f t="shared" si="33"/>
        <v>6.1</v>
      </c>
      <c r="R134" s="4">
        <f>IF('Indicator Data'!H136="No data","x",ROUND(IF('Indicator Data'!H136=0,0,IF('Indicator Data'!H136&gt;R$139,10,IF('Indicator Data'!H136&lt;R$140,0,10-(R$139-'Indicator Data'!H136)/(R$139-R$140)*10))),1))</f>
        <v>2.2000000000000002</v>
      </c>
      <c r="S134" s="6">
        <f t="shared" si="34"/>
        <v>1.8</v>
      </c>
      <c r="T134" s="6">
        <f t="shared" si="35"/>
        <v>6.6</v>
      </c>
      <c r="U134" s="6">
        <f t="shared" si="36"/>
        <v>3</v>
      </c>
      <c r="V134" s="6">
        <f t="shared" si="37"/>
        <v>4.2</v>
      </c>
      <c r="W134" s="12">
        <f t="shared" si="38"/>
        <v>4.0999999999999996</v>
      </c>
      <c r="X134" s="4">
        <f>ROUND(IF('Indicator Data'!M136=0,0,IF('Indicator Data'!M136&gt;X$139,10,IF('Indicator Data'!M136&lt;X$140,0,10-(X$139-'Indicator Data'!M136)/(X$139-X$140)*10))),1)</f>
        <v>9.6</v>
      </c>
      <c r="Y134" s="4">
        <f>ROUND(IF('Indicator Data'!N136=0,0,IF('Indicator Data'!N136&gt;Y$139,10,IF('Indicator Data'!N136&lt;Y$140,0,10-(Y$139-'Indicator Data'!N136)/(Y$139-Y$140)*10))),1)</f>
        <v>0</v>
      </c>
      <c r="Z134" s="6">
        <f t="shared" si="39"/>
        <v>7</v>
      </c>
      <c r="AA134" s="6">
        <f>IF('Indicator Data'!K136=5,10,IF('Indicator Data'!K136=4,8,IF('Indicator Data'!K136=3,5,IF('Indicator Data'!K136=2,2,IF('Indicator Data'!K136=1,1,0)))))</f>
        <v>0</v>
      </c>
      <c r="AB134" s="176">
        <f>IF('Indicator Data'!L136="No data","x",IF('Indicator Data'!L136&gt;1000,10,IF('Indicator Data'!L136&gt;=500,9,IF('Indicator Data'!L136&gt;=240,8,IF('Indicator Data'!L136&gt;=120,7,IF('Indicator Data'!L136&gt;=60,6,IF('Indicator Data'!L136&gt;=20,5,IF('Indicator Data'!L136&gt;=1,4,0))))))))</f>
        <v>4</v>
      </c>
      <c r="AC134" s="6">
        <f t="shared" si="40"/>
        <v>4</v>
      </c>
      <c r="AD134" s="7">
        <f t="shared" si="41"/>
        <v>3.7</v>
      </c>
    </row>
    <row r="135" spans="1:30">
      <c r="A135" s="8" t="s">
        <v>152</v>
      </c>
      <c r="B135" s="26" t="s">
        <v>112</v>
      </c>
      <c r="C135" s="26" t="s">
        <v>153</v>
      </c>
      <c r="D135" s="4">
        <f>ROUND(IF('Indicator Data'!G137=0,0,IF(LOG('Indicator Data'!G137)&gt;D$139,10,IF(LOG('Indicator Data'!G137)&lt;D$140,0,10-(D$139-LOG('Indicator Data'!G137))/(D$139-D$140)*10))),1)</f>
        <v>0</v>
      </c>
      <c r="E135" s="4">
        <f>IF('Indicator Data'!D137="No data","x",ROUND(IF(('Indicator Data'!D137)&gt;E$139,10,IF(('Indicator Data'!D137)&lt;E$140,0,10-(E$139-('Indicator Data'!D137))/(E$139-E$140)*10)),1))</f>
        <v>4.3</v>
      </c>
      <c r="F135" s="53">
        <f>'Indicator Data'!E137/'Indicator Data'!$BC137</f>
        <v>0</v>
      </c>
      <c r="G135" s="53">
        <f>'Indicator Data'!F137/'Indicator Data'!$BC137</f>
        <v>0</v>
      </c>
      <c r="H135" s="53">
        <f t="shared" si="28"/>
        <v>0</v>
      </c>
      <c r="I135" s="4">
        <f t="shared" si="29"/>
        <v>0</v>
      </c>
      <c r="J135" s="4">
        <f>ROUND(IF('Indicator Data'!I137=0,0,IF(LOG('Indicator Data'!I137)&gt;J$139,10,IF(LOG('Indicator Data'!I137)&lt;J$140,0,10-(J$139-LOG('Indicator Data'!I137))/(J$139-J$140)*10))),1)</f>
        <v>10</v>
      </c>
      <c r="K135" s="53">
        <f>'Indicator Data'!G137/'Indicator Data'!$BC137</f>
        <v>9.7993337348203403E-5</v>
      </c>
      <c r="L135" s="53">
        <f>'Indicator Data'!I137/'Indicator Data'!$BD137</f>
        <v>2.3351732221101207E-2</v>
      </c>
      <c r="M135" s="4">
        <f t="shared" si="30"/>
        <v>0</v>
      </c>
      <c r="N135" s="4">
        <f t="shared" si="31"/>
        <v>7.8</v>
      </c>
      <c r="O135" s="4">
        <f>ROUND(IF('Indicator Data'!J137=0,0,IF('Indicator Data'!J137&gt;O$139,10,IF('Indicator Data'!J137&lt;O$140,0,10-(O$139-'Indicator Data'!J137)/(O$139-O$140)*10))),1)</f>
        <v>2.9</v>
      </c>
      <c r="P135" s="143">
        <f t="shared" si="32"/>
        <v>9.1999999999999993</v>
      </c>
      <c r="Q135" s="143">
        <f t="shared" si="33"/>
        <v>6.1</v>
      </c>
      <c r="R135" s="4">
        <f>IF('Indicator Data'!H137="No data","x",ROUND(IF('Indicator Data'!H137=0,0,IF('Indicator Data'!H137&gt;R$139,10,IF('Indicator Data'!H137&lt;R$140,0,10-(R$139-'Indicator Data'!H137)/(R$139-R$140)*10))),1))</f>
        <v>3.6</v>
      </c>
      <c r="S135" s="6">
        <f t="shared" si="34"/>
        <v>4.3</v>
      </c>
      <c r="T135" s="6">
        <f t="shared" si="35"/>
        <v>0</v>
      </c>
      <c r="U135" s="6">
        <f t="shared" si="36"/>
        <v>0</v>
      </c>
      <c r="V135" s="6">
        <f t="shared" si="37"/>
        <v>4.9000000000000004</v>
      </c>
      <c r="W135" s="12">
        <f t="shared" si="38"/>
        <v>2.6</v>
      </c>
      <c r="X135" s="4">
        <f>ROUND(IF('Indicator Data'!M137=0,0,IF('Indicator Data'!M137&gt;X$139,10,IF('Indicator Data'!M137&lt;X$140,0,10-(X$139-'Indicator Data'!M137)/(X$139-X$140)*10))),1)</f>
        <v>9.6</v>
      </c>
      <c r="Y135" s="4">
        <f>ROUND(IF('Indicator Data'!N137=0,0,IF('Indicator Data'!N137&gt;Y$139,10,IF('Indicator Data'!N137&lt;Y$140,0,10-(Y$139-'Indicator Data'!N137)/(Y$139-Y$140)*10))),1)</f>
        <v>10</v>
      </c>
      <c r="Z135" s="6">
        <f t="shared" si="39"/>
        <v>9.8000000000000007</v>
      </c>
      <c r="AA135" s="6">
        <f>IF('Indicator Data'!K137=5,10,IF('Indicator Data'!K137=4,8,IF('Indicator Data'!K137=3,5,IF('Indicator Data'!K137=2,2,IF('Indicator Data'!K137=1,1,0)))))</f>
        <v>0</v>
      </c>
      <c r="AB135" s="176">
        <f>IF('Indicator Data'!L137="No data","x",IF('Indicator Data'!L137&gt;1000,10,IF('Indicator Data'!L137&gt;=500,9,IF('Indicator Data'!L137&gt;=240,8,IF('Indicator Data'!L137&gt;=120,7,IF('Indicator Data'!L137&gt;=60,6,IF('Indicator Data'!L137&gt;=20,5,IF('Indicator Data'!L137&gt;=1,4,0))))))))</f>
        <v>4</v>
      </c>
      <c r="AC135" s="6">
        <f t="shared" si="40"/>
        <v>4</v>
      </c>
      <c r="AD135" s="7">
        <f t="shared" si="41"/>
        <v>4.5999999999999996</v>
      </c>
    </row>
    <row r="136" spans="1:30">
      <c r="A136" s="8" t="s">
        <v>154</v>
      </c>
      <c r="B136" s="26" t="s">
        <v>112</v>
      </c>
      <c r="C136" s="26" t="s">
        <v>155</v>
      </c>
      <c r="D136" s="4">
        <f>ROUND(IF('Indicator Data'!G138=0,0,IF(LOG('Indicator Data'!G138)&gt;D$139,10,IF(LOG('Indicator Data'!G138)&lt;D$140,0,10-(D$139-LOG('Indicator Data'!G138))/(D$139-D$140)*10))),1)</f>
        <v>10</v>
      </c>
      <c r="E136" s="4">
        <f>IF('Indicator Data'!D138="No data","x",ROUND(IF(('Indicator Data'!D138)&gt;E$139,10,IF(('Indicator Data'!D138)&lt;E$140,0,10-(E$139-('Indicator Data'!D138))/(E$139-E$140)*10)),1))</f>
        <v>2.5</v>
      </c>
      <c r="F136" s="53">
        <f>'Indicator Data'!E138/'Indicator Data'!$BC138</f>
        <v>0.11408034396160117</v>
      </c>
      <c r="G136" s="53">
        <f>'Indicator Data'!F138/'Indicator Data'!$BC138</f>
        <v>2.0171129443978547E-4</v>
      </c>
      <c r="H136" s="53">
        <f t="shared" si="28"/>
        <v>5.7090599804410537E-2</v>
      </c>
      <c r="I136" s="4">
        <f t="shared" si="29"/>
        <v>1.4</v>
      </c>
      <c r="J136" s="4">
        <f>ROUND(IF('Indicator Data'!I138=0,0,IF(LOG('Indicator Data'!I138)&gt;J$139,10,IF(LOG('Indicator Data'!I138)&lt;J$140,0,10-(J$139-LOG('Indicator Data'!I138))/(J$139-J$140)*10))),1)</f>
        <v>10</v>
      </c>
      <c r="K136" s="53">
        <f>'Indicator Data'!G138/'Indicator Data'!$BC138</f>
        <v>9.5639168118606788E-2</v>
      </c>
      <c r="L136" s="53">
        <f>'Indicator Data'!I138/'Indicator Data'!$BD138</f>
        <v>2.3351732221101207E-2</v>
      </c>
      <c r="M136" s="4">
        <f t="shared" si="30"/>
        <v>10</v>
      </c>
      <c r="N136" s="4">
        <f t="shared" si="31"/>
        <v>7.8</v>
      </c>
      <c r="O136" s="4">
        <f>ROUND(IF('Indicator Data'!J138=0,0,IF('Indicator Data'!J138&gt;O$139,10,IF('Indicator Data'!J138&lt;O$140,0,10-(O$139-'Indicator Data'!J138)/(O$139-O$140)*10))),1)</f>
        <v>2.9</v>
      </c>
      <c r="P136" s="143">
        <f t="shared" si="32"/>
        <v>9.1999999999999993</v>
      </c>
      <c r="Q136" s="143">
        <f t="shared" si="33"/>
        <v>6.1</v>
      </c>
      <c r="R136" s="4">
        <f>IF('Indicator Data'!H138="No data","x",ROUND(IF('Indicator Data'!H138=0,0,IF('Indicator Data'!H138&gt;R$139,10,IF('Indicator Data'!H138&lt;R$140,0,10-(R$139-'Indicator Data'!H138)/(R$139-R$140)*10))),1))</f>
        <v>3.3</v>
      </c>
      <c r="S136" s="6">
        <f t="shared" si="34"/>
        <v>2.5</v>
      </c>
      <c r="T136" s="6">
        <f t="shared" si="35"/>
        <v>10</v>
      </c>
      <c r="U136" s="6">
        <f t="shared" si="36"/>
        <v>1.4</v>
      </c>
      <c r="V136" s="6">
        <f t="shared" si="37"/>
        <v>4.7</v>
      </c>
      <c r="W136" s="12">
        <f t="shared" si="38"/>
        <v>6.2</v>
      </c>
      <c r="X136" s="4">
        <f>ROUND(IF('Indicator Data'!M138=0,0,IF('Indicator Data'!M138&gt;X$139,10,IF('Indicator Data'!M138&lt;X$140,0,10-(X$139-'Indicator Data'!M138)/(X$139-X$140)*10))),1)</f>
        <v>9.6</v>
      </c>
      <c r="Y136" s="4">
        <f>ROUND(IF('Indicator Data'!N138=0,0,IF('Indicator Data'!N138&gt;Y$139,10,IF('Indicator Data'!N138&lt;Y$140,0,10-(Y$139-'Indicator Data'!N138)/(Y$139-Y$140)*10))),1)</f>
        <v>0</v>
      </c>
      <c r="Z136" s="6">
        <f t="shared" si="39"/>
        <v>7</v>
      </c>
      <c r="AA136" s="6">
        <f>IF('Indicator Data'!K138=5,10,IF('Indicator Data'!K138=4,8,IF('Indicator Data'!K138=3,5,IF('Indicator Data'!K138=2,2,IF('Indicator Data'!K138=1,1,0)))))</f>
        <v>5</v>
      </c>
      <c r="AB136" s="176">
        <f>IF('Indicator Data'!L138="No data","x",IF('Indicator Data'!L138&gt;1000,10,IF('Indicator Data'!L138&gt;=500,9,IF('Indicator Data'!L138&gt;=240,8,IF('Indicator Data'!L138&gt;=120,7,IF('Indicator Data'!L138&gt;=60,6,IF('Indicator Data'!L138&gt;=20,5,IF('Indicator Data'!L138&gt;=1,4,0))))))))</f>
        <v>0</v>
      </c>
      <c r="AC136" s="6">
        <f t="shared" si="40"/>
        <v>5</v>
      </c>
      <c r="AD136" s="7">
        <f t="shared" si="41"/>
        <v>5.7</v>
      </c>
    </row>
    <row r="137" spans="1:30">
      <c r="A137" s="8" t="s">
        <v>156</v>
      </c>
      <c r="B137" s="26" t="s">
        <v>112</v>
      </c>
      <c r="C137" s="26" t="s">
        <v>157</v>
      </c>
      <c r="D137" s="4">
        <f>ROUND(IF('Indicator Data'!G139=0,0,IF(LOG('Indicator Data'!G139)&gt;D$139,10,IF(LOG('Indicator Data'!G139)&lt;D$140,0,10-(D$139-LOG('Indicator Data'!G139))/(D$139-D$140)*10))),1)</f>
        <v>1.9</v>
      </c>
      <c r="E137" s="4">
        <f>IF('Indicator Data'!D139="No data","x",ROUND(IF(('Indicator Data'!D139)&gt;E$139,10,IF(('Indicator Data'!D139)&lt;E$140,0,10-(E$139-('Indicator Data'!D139))/(E$139-E$140)*10)),1))</f>
        <v>4.0999999999999996</v>
      </c>
      <c r="F137" s="53">
        <f>'Indicator Data'!E139/'Indicator Data'!$BC139</f>
        <v>0.13072278371753956</v>
      </c>
      <c r="G137" s="53">
        <f>'Indicator Data'!F139/'Indicator Data'!$BC139</f>
        <v>0.17490451345884614</v>
      </c>
      <c r="H137" s="53">
        <f t="shared" si="28"/>
        <v>0.10908752022348131</v>
      </c>
      <c r="I137" s="4">
        <f t="shared" si="29"/>
        <v>2.7</v>
      </c>
      <c r="J137" s="4">
        <f>ROUND(IF('Indicator Data'!I139=0,0,IF(LOG('Indicator Data'!I139)&gt;J$139,10,IF(LOG('Indicator Data'!I139)&lt;J$140,0,10-(J$139-LOG('Indicator Data'!I139))/(J$139-J$140)*10))),1)</f>
        <v>10</v>
      </c>
      <c r="K137" s="53">
        <f>'Indicator Data'!G139/'Indicator Data'!$BC139</f>
        <v>2.3275808992172695E-4</v>
      </c>
      <c r="L137" s="53">
        <f>'Indicator Data'!I139/'Indicator Data'!$BD139</f>
        <v>2.3351732221101207E-2</v>
      </c>
      <c r="M137" s="4">
        <f t="shared" si="30"/>
        <v>0.1</v>
      </c>
      <c r="N137" s="4">
        <f t="shared" si="31"/>
        <v>7.8</v>
      </c>
      <c r="O137" s="4">
        <f>ROUND(IF('Indicator Data'!J139=0,0,IF('Indicator Data'!J139&gt;O$139,10,IF('Indicator Data'!J139&lt;O$140,0,10-(O$139-'Indicator Data'!J139)/(O$139-O$140)*10))),1)</f>
        <v>4.3</v>
      </c>
      <c r="P137" s="143">
        <f t="shared" si="32"/>
        <v>9.1999999999999993</v>
      </c>
      <c r="Q137" s="143">
        <f t="shared" si="33"/>
        <v>6.8</v>
      </c>
      <c r="R137" s="4">
        <f>IF('Indicator Data'!H139="No data","x",ROUND(IF('Indicator Data'!H139=0,0,IF('Indicator Data'!H139&gt;R$139,10,IF('Indicator Data'!H139&lt;R$140,0,10-(R$139-'Indicator Data'!H139)/(R$139-R$140)*10))),1))</f>
        <v>1.9</v>
      </c>
      <c r="S137" s="6">
        <f t="shared" si="34"/>
        <v>4.0999999999999996</v>
      </c>
      <c r="T137" s="6">
        <f t="shared" si="35"/>
        <v>1</v>
      </c>
      <c r="U137" s="6">
        <f t="shared" si="36"/>
        <v>2.7</v>
      </c>
      <c r="V137" s="6">
        <f t="shared" si="37"/>
        <v>4.4000000000000004</v>
      </c>
      <c r="W137" s="12">
        <f t="shared" si="38"/>
        <v>3.2</v>
      </c>
      <c r="X137" s="4">
        <f>ROUND(IF('Indicator Data'!M139=0,0,IF('Indicator Data'!M139&gt;X$139,10,IF('Indicator Data'!M139&lt;X$140,0,10-(X$139-'Indicator Data'!M139)/(X$139-X$140)*10))),1)</f>
        <v>9.6</v>
      </c>
      <c r="Y137" s="4">
        <f>ROUND(IF('Indicator Data'!N139=0,0,IF('Indicator Data'!N139&gt;Y$139,10,IF('Indicator Data'!N139&lt;Y$140,0,10-(Y$139-'Indicator Data'!N139)/(Y$139-Y$140)*10))),1)</f>
        <v>0</v>
      </c>
      <c r="Z137" s="6">
        <f t="shared" si="39"/>
        <v>7</v>
      </c>
      <c r="AA137" s="6">
        <f>IF('Indicator Data'!K139=5,10,IF('Indicator Data'!K139=4,8,IF('Indicator Data'!K139=3,5,IF('Indicator Data'!K139=2,2,IF('Indicator Data'!K139=1,1,0)))))</f>
        <v>0</v>
      </c>
      <c r="AB137" s="176">
        <f>IF('Indicator Data'!L139="No data","x",IF('Indicator Data'!L139&gt;1000,10,IF('Indicator Data'!L139&gt;=500,9,IF('Indicator Data'!L139&gt;=240,8,IF('Indicator Data'!L139&gt;=120,7,IF('Indicator Data'!L139&gt;=60,6,IF('Indicator Data'!L139&gt;=20,5,IF('Indicator Data'!L139&gt;=1,4,0))))))))</f>
        <v>4</v>
      </c>
      <c r="AC137" s="6">
        <f t="shared" si="40"/>
        <v>4</v>
      </c>
      <c r="AD137" s="7">
        <f t="shared" si="41"/>
        <v>3.7</v>
      </c>
    </row>
    <row r="138" spans="1:30" customFormat="1"/>
    <row r="139" spans="1:30" s="24" customFormat="1">
      <c r="A139" s="15"/>
      <c r="B139" s="16" t="s">
        <v>366</v>
      </c>
      <c r="C139" s="16"/>
      <c r="D139" s="17">
        <v>5</v>
      </c>
      <c r="E139" s="17">
        <v>5</v>
      </c>
      <c r="F139" s="17"/>
      <c r="G139" s="17"/>
      <c r="H139" s="17"/>
      <c r="I139" s="20">
        <v>0.4</v>
      </c>
      <c r="J139" s="139">
        <v>5</v>
      </c>
      <c r="K139" s="18"/>
      <c r="L139" s="16"/>
      <c r="M139" s="19">
        <v>0.03</v>
      </c>
      <c r="N139" s="140">
        <v>0.03</v>
      </c>
      <c r="O139" s="141">
        <v>0.3</v>
      </c>
      <c r="P139" s="141"/>
      <c r="Q139" s="141"/>
      <c r="R139" s="111">
        <v>0.3</v>
      </c>
      <c r="S139" s="20"/>
      <c r="T139" s="20"/>
      <c r="U139" s="20"/>
      <c r="V139" s="20"/>
      <c r="W139" s="15"/>
      <c r="X139" s="15">
        <v>0.95</v>
      </c>
      <c r="Y139" s="15">
        <v>0.95</v>
      </c>
      <c r="Z139" s="15"/>
      <c r="AA139" s="15"/>
      <c r="AB139" s="15"/>
      <c r="AC139" s="15"/>
      <c r="AD139" s="15"/>
    </row>
    <row r="140" spans="1:30" s="24" customFormat="1">
      <c r="A140" s="15"/>
      <c r="B140" s="16" t="s">
        <v>367</v>
      </c>
      <c r="C140" s="16"/>
      <c r="D140" s="17">
        <v>2</v>
      </c>
      <c r="E140" s="117">
        <v>1</v>
      </c>
      <c r="F140" s="117"/>
      <c r="G140" s="117"/>
      <c r="H140" s="117"/>
      <c r="I140" s="20">
        <v>0</v>
      </c>
      <c r="J140" s="139">
        <v>1</v>
      </c>
      <c r="K140" s="18"/>
      <c r="L140" s="16"/>
      <c r="M140" s="19">
        <v>0</v>
      </c>
      <c r="N140" s="140">
        <v>0</v>
      </c>
      <c r="O140" s="141">
        <v>0</v>
      </c>
      <c r="P140" s="141"/>
      <c r="Q140" s="141"/>
      <c r="R140" s="111">
        <v>0</v>
      </c>
      <c r="S140" s="20"/>
      <c r="T140" s="20"/>
      <c r="U140" s="20"/>
      <c r="V140" s="20"/>
      <c r="W140" s="15"/>
      <c r="X140" s="15">
        <v>0</v>
      </c>
      <c r="Y140" s="15">
        <v>0.01</v>
      </c>
      <c r="Z140" s="15"/>
      <c r="AA140" s="15"/>
      <c r="AB140" s="15"/>
      <c r="AC140" s="15"/>
      <c r="AD140" s="15"/>
    </row>
  </sheetData>
  <sortState xmlns:xlrd2="http://schemas.microsoft.com/office/spreadsheetml/2017/richdata2" ref="A3:AD134">
    <sortCondition ref="B3:B134"/>
    <sortCondition ref="A3:A134"/>
  </sortState>
  <mergeCells count="1">
    <mergeCell ref="A1:A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43"/>
  <sheetViews>
    <sheetView showGridLines="0" zoomScaleNormal="100" workbookViewId="0">
      <pane xSplit="2" ySplit="2" topLeftCell="C90" activePane="bottomRight" state="frozen"/>
      <selection pane="topRight" activeCell="AD123" sqref="AD123"/>
      <selection pane="bottomLeft" activeCell="AD123" sqref="AD123"/>
      <selection pane="bottomRight" activeCell="A109" sqref="A109:XFD109"/>
    </sheetView>
  </sheetViews>
  <sheetFormatPr defaultColWidth="9.1796875" defaultRowHeight="14.5"/>
  <cols>
    <col min="1" max="1" width="49.36328125" style="8" bestFit="1" customWidth="1"/>
    <col min="2" max="3" width="9.1796875" style="8" customWidth="1"/>
    <col min="4" max="6" width="9.1796875" style="8"/>
    <col min="7" max="7" width="9.81640625" style="23" customWidth="1"/>
    <col min="8" max="8" width="9.81640625" style="22" customWidth="1"/>
    <col min="9" max="9" width="9.81640625" style="21" customWidth="1"/>
    <col min="10" max="10" width="12.81640625" style="8" bestFit="1" customWidth="1"/>
    <col min="11" max="11" width="11.1796875" style="8" bestFit="1" customWidth="1"/>
    <col min="12" max="15" width="9.1796875" style="8"/>
    <col min="16" max="17" width="9.81640625" style="21" customWidth="1"/>
    <col min="18" max="18" width="10.54296875" style="23" bestFit="1" customWidth="1"/>
    <col min="19" max="21" width="9.81640625" style="23" customWidth="1"/>
    <col min="22" max="22" width="9.81640625" style="21" customWidth="1"/>
    <col min="23" max="29" width="9.81640625" style="23" customWidth="1"/>
    <col min="30" max="30" width="9.81640625" style="21" customWidth="1"/>
    <col min="31" max="32" width="9.81640625" style="23" customWidth="1"/>
    <col min="33" max="33" width="9.81640625" style="21" customWidth="1"/>
    <col min="34" max="35" width="9.81640625" style="23" customWidth="1"/>
    <col min="36" max="36" width="9.81640625" style="21" customWidth="1"/>
    <col min="37" max="37" width="10.1796875" style="8" bestFit="1" customWidth="1"/>
    <col min="38" max="40" width="9.1796875" style="8"/>
    <col min="41" max="43" width="9.81640625" style="21" customWidth="1"/>
    <col min="44" max="44" width="9.81640625" style="39" customWidth="1"/>
    <col min="45" max="16384" width="9.1796875" style="8"/>
  </cols>
  <sheetData>
    <row r="1" spans="1:47">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row>
    <row r="2" spans="1:47" s="54" customFormat="1" ht="126" customHeight="1" thickBot="1">
      <c r="A2" s="8" t="s">
        <v>23</v>
      </c>
      <c r="B2" s="25" t="s">
        <v>25</v>
      </c>
      <c r="C2" s="71" t="s">
        <v>26</v>
      </c>
      <c r="D2" s="41" t="s">
        <v>368</v>
      </c>
      <c r="E2" s="41" t="s">
        <v>369</v>
      </c>
      <c r="F2" s="46" t="s">
        <v>370</v>
      </c>
      <c r="G2" s="41" t="s">
        <v>371</v>
      </c>
      <c r="H2" s="41" t="s">
        <v>372</v>
      </c>
      <c r="I2" s="46" t="s">
        <v>373</v>
      </c>
      <c r="J2" s="43" t="s">
        <v>374</v>
      </c>
      <c r="K2" s="114" t="s">
        <v>375</v>
      </c>
      <c r="L2" s="44" t="s">
        <v>376</v>
      </c>
      <c r="M2" s="41" t="s">
        <v>377</v>
      </c>
      <c r="N2" s="115" t="s">
        <v>378</v>
      </c>
      <c r="O2" s="44" t="s">
        <v>379</v>
      </c>
      <c r="P2" s="46" t="s">
        <v>380</v>
      </c>
      <c r="Q2" s="48" t="s">
        <v>381</v>
      </c>
      <c r="R2" s="45" t="s">
        <v>382</v>
      </c>
      <c r="S2" s="44" t="s">
        <v>383</v>
      </c>
      <c r="T2" s="45" t="s">
        <v>384</v>
      </c>
      <c r="U2" s="44" t="s">
        <v>385</v>
      </c>
      <c r="V2" s="42" t="s">
        <v>39</v>
      </c>
      <c r="W2" s="41" t="s">
        <v>386</v>
      </c>
      <c r="X2" s="41" t="s">
        <v>387</v>
      </c>
      <c r="Y2" s="41" t="s">
        <v>388</v>
      </c>
      <c r="Z2" s="45" t="s">
        <v>389</v>
      </c>
      <c r="AA2" s="119" t="s">
        <v>389</v>
      </c>
      <c r="AB2" s="45" t="s">
        <v>390</v>
      </c>
      <c r="AC2" s="119" t="s">
        <v>390</v>
      </c>
      <c r="AD2" s="46" t="s">
        <v>391</v>
      </c>
      <c r="AE2" s="41" t="s">
        <v>392</v>
      </c>
      <c r="AF2" s="41" t="s">
        <v>393</v>
      </c>
      <c r="AG2" s="46" t="s">
        <v>394</v>
      </c>
      <c r="AH2" s="44" t="s">
        <v>395</v>
      </c>
      <c r="AI2" s="41" t="s">
        <v>396</v>
      </c>
      <c r="AJ2" s="46" t="s">
        <v>397</v>
      </c>
      <c r="AK2" s="43" t="s">
        <v>398</v>
      </c>
      <c r="AL2" s="43" t="s">
        <v>399</v>
      </c>
      <c r="AM2" s="46" t="s">
        <v>400</v>
      </c>
      <c r="AN2" s="43" t="s">
        <v>401</v>
      </c>
      <c r="AO2" s="44" t="s">
        <v>402</v>
      </c>
      <c r="AP2" s="46" t="s">
        <v>403</v>
      </c>
      <c r="AQ2" s="184" t="s">
        <v>45</v>
      </c>
      <c r="AR2" s="49" t="s">
        <v>404</v>
      </c>
    </row>
    <row r="3" spans="1:47">
      <c r="A3" s="8" t="s">
        <v>65</v>
      </c>
      <c r="B3" s="26" t="s">
        <v>66</v>
      </c>
      <c r="C3" s="26" t="s">
        <v>67</v>
      </c>
      <c r="D3" s="10">
        <f>ROUND(IF('Indicator Data'!O5="No data",IF((0.1284*LN('Indicator Data'!BA5)-0.4735)&gt;D$140,0,IF((0.1284*LN('Indicator Data'!BA5)-0.4735)&lt;D$139,10,(D$140-(0.1284*LN('Indicator Data'!BA5)-0.4735))/(D$140-D$139)*10)),IF('Indicator Data'!O5&gt;D$140,0,IF('Indicator Data'!O5&lt;D$139,10,(D$140-'Indicator Data'!O5)/(D$140-D$139)*10))),1)</f>
        <v>8.5</v>
      </c>
      <c r="E3" s="10">
        <f>IF('Indicator Data'!P5="No data","x",ROUND(IF('Indicator Data'!P5&gt;E$140,10,IF('Indicator Data'!P5&lt;E$139,0,10-(E$140-'Indicator Data'!P5)/(E$140-E$139)*10)),1))</f>
        <v>7.7</v>
      </c>
      <c r="F3" s="47">
        <f>IF(E3="x",D3,ROUND((10-GEOMEAN(((10-D3)/10*9+1),((10-E3)/10*9+1)))/9*10,1))</f>
        <v>8.1</v>
      </c>
      <c r="G3" s="10">
        <f>IF('Indicator Data'!AG5="No data","x",ROUND(IF('Indicator Data'!AG5&gt;G$140,10,IF('Indicator Data'!AG5&lt;G$139,0,10-(G$140-'Indicator Data'!AG5)/(G$140-G$139)*10)),1))</f>
        <v>7.7</v>
      </c>
      <c r="H3" s="10">
        <f>IF('Indicator Data'!AH5="No data","x",ROUND(IF('Indicator Data'!AH5&gt;H$140,10,IF('Indicator Data'!AH5&lt;H$139,0,10-(H$140-'Indicator Data'!AH5)/(H$140-H$139)*10)),1))</f>
        <v>3.1</v>
      </c>
      <c r="I3" s="47">
        <f>IF(AND(G3="x",H3="x"),"x",ROUND(AVERAGE(G3,H3),1))</f>
        <v>5.4</v>
      </c>
      <c r="J3" s="31">
        <f>SUM('Indicator Data'!R5,SUM('Indicator Data'!S5:T5)*1000000)</f>
        <v>3364800265</v>
      </c>
      <c r="K3" s="31">
        <f>J3/'Indicator Data'!BD5</f>
        <v>160.96998111970763</v>
      </c>
      <c r="L3" s="10">
        <f>IF(K3="x","x",ROUND(IF(K3&gt;L$140,10,IF(K3&lt;L$139,0,10-(L$140-K3)/(L$140-L$139)*10)),1))</f>
        <v>3.2</v>
      </c>
      <c r="M3" s="10">
        <f>IF('Indicator Data'!U5="No data","x",ROUND(IF('Indicator Data'!U5&gt;M$140,10,IF('Indicator Data'!U5&lt;M$139,0,10-(M$140-'Indicator Data'!U5)/(M$140-M$139)*10)),1))</f>
        <v>5.2</v>
      </c>
      <c r="N3" s="116">
        <f>'Indicator Data'!Q5/'Indicator Data'!BD5*1000000</f>
        <v>27.696134548849233</v>
      </c>
      <c r="O3" s="10">
        <f>IF(N3="No data","x",ROUND(IF(N3&gt;O$140,10,IF(N3&lt;O$139,0,10-(O$140-N3)/(O$140-O$139)*10)),1))</f>
        <v>2.8</v>
      </c>
      <c r="P3" s="47">
        <f>ROUND(AVERAGE(L3,M3,O3),1)</f>
        <v>3.7</v>
      </c>
      <c r="Q3" s="40">
        <f>ROUND(AVERAGE(F3,F3,I3,P3),1)</f>
        <v>6.3</v>
      </c>
      <c r="R3" s="31">
        <f>IF(AND('Indicator Data'!AM5="No data",'Indicator Data'!AN5="No data"),0,SUM('Indicator Data'!AM5:AO5))</f>
        <v>134373</v>
      </c>
      <c r="S3" s="10">
        <f>ROUND(IF(R3=0,0,IF(LOG(R3)&gt;$S$140,10,IF(LOG(R3)&lt;S$139,0,10-(S$140-LOG(R3))/(S$140-S$139)*10))),1)</f>
        <v>7.1</v>
      </c>
      <c r="T3" s="37">
        <f>R3/'Indicator Data'!$BB5</f>
        <v>6.4579925064544838E-2</v>
      </c>
      <c r="U3" s="10">
        <f>IF(T3="x","x",ROUND(IF(T3&gt;$U$140,10,IF(T3&lt;$U$139,0,((T3*100)/0.0052)^(1/4.0545)/6.5*10)),1))</f>
        <v>8.9</v>
      </c>
      <c r="V3" s="11">
        <f>ROUND(AVERAGE(S3,U3),1)</f>
        <v>8</v>
      </c>
      <c r="W3" s="10">
        <f>IF('Indicator Data'!AB5="No data","x",ROUND(IF('Indicator Data'!AB5&gt;W$140,10,IF('Indicator Data'!AB5&lt;W$139,0,10-(W$140-'Indicator Data'!AB5)/(W$140-W$139)*10)),1))</f>
        <v>0.9</v>
      </c>
      <c r="X3" s="10">
        <f>IF('Indicator Data'!AA5="No data","x",ROUND(IF('Indicator Data'!AA5&gt;X$140,10,IF('Indicator Data'!AA5&lt;X$139,0,10-(X$140-'Indicator Data'!AA5)/(X$140-X$139)*10)),1))</f>
        <v>0.8</v>
      </c>
      <c r="Y3" s="10">
        <f>IF('Indicator Data'!AF5="No data","x",ROUND(IF('Indicator Data'!AF5&gt;Y$140,10,IF('Indicator Data'!AF5&lt;Y$139,0,10-(Y$140-'Indicator Data'!AF5)/(Y$140-Y$139)*10)),1))</f>
        <v>7.2</v>
      </c>
      <c r="Z3" s="120">
        <f>IF('Indicator Data'!AC5="No data","x",'Indicator Data'!AC5/'Indicator Data'!$BB5*100000)</f>
        <v>0</v>
      </c>
      <c r="AA3" s="118">
        <f>IF(Z3="x","x",ROUND(IF(Z3&lt;=AA$139,0,IF(Z3&gt;AA$140,10,10-(LOG(AA$140*100)-LOG(Z3*100))/(LOG(AA$140*100))*10)),1))</f>
        <v>0</v>
      </c>
      <c r="AB3" s="120">
        <f>IF('Indicator Data'!AD5="No data","x",'Indicator Data'!AD5/'Indicator Data'!$BB5*100000)</f>
        <v>2.5139178626137975</v>
      </c>
      <c r="AC3" s="118">
        <f>IF(AB3="x","x",ROUND(IF(AB3&lt;=AC$139,0,IF(AB3&gt;AC$140,10,10-(LOG(AC$140*100)-LOG(AB3*100))/(LOG(AC$140*100))*10)),1))</f>
        <v>8</v>
      </c>
      <c r="AD3" s="47">
        <f>IF(AND(W3="x",X3="x",Y3="x",AA3="x",AC3="x"),"x",ROUND(AVERAGE(W3,X3,Y3,AA3,AC3),1))</f>
        <v>3.4</v>
      </c>
      <c r="AE3" s="10">
        <f>IF('Indicator Data'!V5="No data","x",ROUND(IF('Indicator Data'!V5&gt;AE$140,10,IF('Indicator Data'!V5&lt;AE$139,0,10-(AE$140-'Indicator Data'!V5)/(AE$140-AE$139)*10)),1))</f>
        <v>6.1</v>
      </c>
      <c r="AF3" s="10">
        <f>IF('Indicator Data'!W5="No data","x",ROUND(IF('Indicator Data'!W5&gt;AF$140,10,IF('Indicator Data'!W5&lt;AF$139,0,10-(AF$140-'Indicator Data'!W5)/(AF$140-AF$139)*10)),1))</f>
        <v>1.9</v>
      </c>
      <c r="AG3" s="47">
        <f>IF(AND(AE3="x",AF3="x"),"x",ROUND(AVERAGE(AF3,AE3),1))</f>
        <v>4</v>
      </c>
      <c r="AH3" s="10">
        <f>IF('Indicator Data'!AP5="No data","x",ROUND(IF('Indicator Data'!AP5&gt;AH$140,10,IF('Indicator Data'!AP5&lt;AH$139,0,10-(AH$140-'Indicator Data'!AP5)/(AH$140-AH$139)*10)),1))</f>
        <v>4.9000000000000004</v>
      </c>
      <c r="AI3" s="10">
        <f>IF('Indicator Data'!AQ5="No data","x",ROUND(IF('Indicator Data'!AQ5&gt;AI$140,10,IF('Indicator Data'!AQ5&lt;AI$139,0,10-(AI$140-'Indicator Data'!AQ5)/(AI$140-AI$139)*10)),1))</f>
        <v>0.9</v>
      </c>
      <c r="AJ3" s="47">
        <f>IF(AND(AH3="x",AI3="x"),"x",ROUND(AVERAGE(AH3,AI3),1))</f>
        <v>2.9</v>
      </c>
      <c r="AK3" s="31">
        <f>'Indicator Data'!AK5+'Indicator Data'!AJ5*0.5+'Indicator Data'!AI5*0.25</f>
        <v>134651.07692307694</v>
      </c>
      <c r="AL3" s="38">
        <f>AK3/'Indicator Data'!BB5</f>
        <v>6.4713569374447041E-2</v>
      </c>
      <c r="AM3" s="47">
        <f>IF(AL3="x","x",ROUND(IF(AL3&gt;AM$140,10,IF(AL3&lt;AM$139,0,10-(AM$140-AL3)/(AM$140-AM$139)*10)),1))</f>
        <v>6.5</v>
      </c>
      <c r="AN3" s="38">
        <f>IF('Indicator Data'!AL5="No data","x",'Indicator Data'!AL5/'Indicator Data'!BB5)</f>
        <v>8.7719947479819524E-2</v>
      </c>
      <c r="AO3" s="10">
        <f>IF(AN3="x","x",ROUND(IF(AN3&gt;AO$140,10,IF(AN3&lt;AO$139,0,10-(AO$140-AN3)/(AO$140-AO$139)*10)),1))</f>
        <v>4.4000000000000004</v>
      </c>
      <c r="AP3" s="47">
        <f>AO3</f>
        <v>4.4000000000000004</v>
      </c>
      <c r="AQ3" s="32">
        <f>ROUND(IF(AP3="x",IF(AG3="x",(10-GEOMEAN(((10-AD3)/10*9+1),((10-AM3)/10*9+1),((10-AJ3)/10*9+1)))/9*10,(10-GEOMEAN(((10-AD3)/10*9+1),((10-AG3)/10*9+1),((10-AM3)/10*9+1),((10-AJ3)/10*9+1)))/9*10),IF(AG3="x",IF(AP3="x",(10-GEOMEAN(((10-AD3)/10*9+1),((10-AM3)/10*9+1),((10-AJ3)/10*9+1)))/9*10,(10-GEOMEAN(((10-AD3)/10*9+1),((10-AP3)/10*9+1),((10-AM3)/10*9+1),((10-AJ3)/10*9+1)))/9*10),(10-GEOMEAN(((10-AD3)/10*9+1),((10-AG3)/10*9+1),((10-AM3)/10*9+1),((10-AP3)/10*9+1),((10-AJ3)/10*9+1)))/9*10)),1)</f>
        <v>4.4000000000000004</v>
      </c>
      <c r="AR3" s="50">
        <f>ROUND((10-GEOMEAN(((10-V3)/10*9+1),((10-AQ3)/10*9+1)))/9*10,1)</f>
        <v>6.5</v>
      </c>
      <c r="AU3" s="8">
        <v>2.8</v>
      </c>
    </row>
    <row r="4" spans="1:47">
      <c r="A4" s="8" t="s">
        <v>68</v>
      </c>
      <c r="B4" s="26" t="s">
        <v>66</v>
      </c>
      <c r="C4" s="26" t="s">
        <v>69</v>
      </c>
      <c r="D4" s="10">
        <f>ROUND(IF('Indicator Data'!O6="No data",IF((0.1284*LN('Indicator Data'!BA6)-0.4735)&gt;D$140,0,IF((0.1284*LN('Indicator Data'!BA6)-0.4735)&lt;D$139,10,(D$140-(0.1284*LN('Indicator Data'!BA6)-0.4735))/(D$140-D$139)*10)),IF('Indicator Data'!O6&gt;D$140,0,IF('Indicator Data'!O6&lt;D$139,10,(D$140-'Indicator Data'!O6)/(D$140-D$139)*10))),1)</f>
        <v>7.6</v>
      </c>
      <c r="E4" s="10">
        <f>IF('Indicator Data'!P6="No data","x",ROUND(IF('Indicator Data'!P6&gt;E$140,10,IF('Indicator Data'!P6&lt;E$139,0,10-(E$140-'Indicator Data'!P6)/(E$140-E$139)*10)),1))</f>
        <v>5.7</v>
      </c>
      <c r="F4" s="47">
        <f t="shared" ref="F4:F67" si="0">IF(E4="x",D4,ROUND((10-GEOMEAN(((10-D4)/10*9+1),((10-E4)/10*9+1)))/9*10,1))</f>
        <v>6.8</v>
      </c>
      <c r="G4" s="10">
        <f>IF('Indicator Data'!AG6="No data","x",ROUND(IF('Indicator Data'!AG6&gt;G$140,10,IF('Indicator Data'!AG6&lt;G$139,0,10-(G$140-'Indicator Data'!AG6)/(G$140-G$139)*10)),1))</f>
        <v>7.7</v>
      </c>
      <c r="H4" s="10">
        <f>IF('Indicator Data'!AH6="No data","x",ROUND(IF('Indicator Data'!AH6&gt;H$140,10,IF('Indicator Data'!AH6&lt;H$139,0,10-(H$140-'Indicator Data'!AH6)/(H$140-H$139)*10)),1))</f>
        <v>3.1</v>
      </c>
      <c r="I4" s="47">
        <f t="shared" ref="I4:I67" si="1">IF(AND(G4="x",H4="x"),"x",ROUND(AVERAGE(G4,H4),1))</f>
        <v>5.4</v>
      </c>
      <c r="J4" s="31">
        <f>SUM('Indicator Data'!R6,SUM('Indicator Data'!S6:T6)*1000000)</f>
        <v>3364800265</v>
      </c>
      <c r="K4" s="31">
        <f>J4/'Indicator Data'!BD6</f>
        <v>160.96998111970763</v>
      </c>
      <c r="L4" s="10">
        <f t="shared" ref="L4:L67" si="2">IF(K4="x","x",ROUND(IF(K4&gt;L$140,10,IF(K4&lt;L$139,0,10-(L$140-K4)/(L$140-L$139)*10)),1))</f>
        <v>3.2</v>
      </c>
      <c r="M4" s="10">
        <f>IF('Indicator Data'!U6="No data","x",ROUND(IF('Indicator Data'!U6&gt;M$140,10,IF('Indicator Data'!U6&lt;M$139,0,10-(M$140-'Indicator Data'!U6)/(M$140-M$139)*10)),1))</f>
        <v>5.2</v>
      </c>
      <c r="N4" s="116">
        <f>'Indicator Data'!Q6/'Indicator Data'!BD6*1000000</f>
        <v>27.696134548849233</v>
      </c>
      <c r="O4" s="10">
        <f t="shared" ref="O4:O67" si="3">IF(N4="No data","x",ROUND(IF(N4&gt;O$140,10,IF(N4&lt;O$139,0,10-(O$140-N4)/(O$140-O$139)*10)),1))</f>
        <v>2.8</v>
      </c>
      <c r="P4" s="47">
        <f t="shared" ref="P4:P67" si="4">ROUND(AVERAGE(L4,M4,O4),1)</f>
        <v>3.7</v>
      </c>
      <c r="Q4" s="40">
        <f t="shared" ref="Q4:Q67" si="5">ROUND(AVERAGE(F4,F4,I4,P4),1)</f>
        <v>5.7</v>
      </c>
      <c r="R4" s="31">
        <f>IF(AND('Indicator Data'!AM6="No data",'Indicator Data'!AN6="No data"),0,SUM('Indicator Data'!AM6:AO6))</f>
        <v>27485</v>
      </c>
      <c r="S4" s="10">
        <f t="shared" ref="S4:S67" si="6">ROUND(IF(R4=0,0,IF(LOG(R4)&gt;$S$140,10,IF(LOG(R4)&lt;S$139,0,10-(S$140-LOG(R4))/(S$140-S$139)*10))),1)</f>
        <v>4.8</v>
      </c>
      <c r="T4" s="37">
        <f>R4/'Indicator Data'!$BB6</f>
        <v>2.987470774742421E-2</v>
      </c>
      <c r="U4" s="10">
        <f t="shared" ref="U4:U67" si="7">IF(T4="x","x",ROUND(IF(T4&gt;$U$140,10,IF(T4&lt;$U$139,0,((T4*100)/0.0052)^(1/4.0545)/6.5*10)),1))</f>
        <v>7.4</v>
      </c>
      <c r="V4" s="11">
        <f t="shared" ref="V4:V67" si="8">ROUND(AVERAGE(S4,U4),1)</f>
        <v>6.1</v>
      </c>
      <c r="W4" s="10">
        <f>IF('Indicator Data'!AB6="No data","x",ROUND(IF('Indicator Data'!AB6&gt;W$140,10,IF('Indicator Data'!AB6&lt;W$139,0,10-(W$140-'Indicator Data'!AB6)/(W$140-W$139)*10)),1))</f>
        <v>1</v>
      </c>
      <c r="X4" s="10">
        <f>IF('Indicator Data'!AA6="No data","x",ROUND(IF('Indicator Data'!AA6&gt;X$140,10,IF('Indicator Data'!AA6&lt;X$139,0,10-(X$140-'Indicator Data'!AA6)/(X$140-X$139)*10)),1))</f>
        <v>0.8</v>
      </c>
      <c r="Y4" s="10">
        <f>IF('Indicator Data'!AF6="No data","x",ROUND(IF('Indicator Data'!AF6&gt;Y$140,10,IF('Indicator Data'!AF6&lt;Y$139,0,10-(Y$140-'Indicator Data'!AF6)/(Y$140-Y$139)*10)),1))</f>
        <v>7.2</v>
      </c>
      <c r="Z4" s="120">
        <f>IF('Indicator Data'!AC6="No data","x",'Indicator Data'!AC6/'Indicator Data'!$BB6*100000)</f>
        <v>0</v>
      </c>
      <c r="AA4" s="118">
        <f t="shared" ref="AA4:AA67" si="9">IF(Z4="x","x",ROUND(IF(Z4&lt;=AA$139,0,IF(Z4&gt;AA$140,10,10-(LOG(AA$140*100)-LOG(Z4*100))/(LOG(AA$140*100))*10)),1))</f>
        <v>0</v>
      </c>
      <c r="AB4" s="120">
        <f>IF('Indicator Data'!AD6="No data","x",'Indicator Data'!AD6/'Indicator Data'!$BB6*100000)</f>
        <v>5.6855631094578749</v>
      </c>
      <c r="AC4" s="118">
        <f t="shared" ref="AC4:AC67" si="10">IF(AB4="x","x",ROUND(IF(AB4&lt;=AC$139,0,IF(AB4&gt;AC$140,10,10-(LOG(AC$140*100)-LOG(AB4*100))/(LOG(AC$140*100))*10)),1))</f>
        <v>9.1999999999999993</v>
      </c>
      <c r="AD4" s="47">
        <f t="shared" ref="AD4:AD67" si="11">IF(AND(W4="x",X4="x",Y4="x",AA4="x",AC4="x"),"x",ROUND(AVERAGE(W4,X4,Y4,AA4,AC4),1))</f>
        <v>3.6</v>
      </c>
      <c r="AE4" s="10">
        <f>IF('Indicator Data'!V6="No data","x",ROUND(IF('Indicator Data'!V6&gt;AE$140,10,IF('Indicator Data'!V6&lt;AE$139,0,10-(AE$140-'Indicator Data'!V6)/(AE$140-AE$139)*10)),1))</f>
        <v>6.1</v>
      </c>
      <c r="AF4" s="10">
        <f>IF('Indicator Data'!W6="No data","x",ROUND(IF('Indicator Data'!W6&gt;AF$140,10,IF('Indicator Data'!W6&lt;AF$139,0,10-(AF$140-'Indicator Data'!W6)/(AF$140-AF$139)*10)),1))</f>
        <v>1.4</v>
      </c>
      <c r="AG4" s="47">
        <f t="shared" ref="AG4:AG67" si="12">IF(AND(AE4="x",AF4="x"),"x",ROUND(AVERAGE(AF4,AE4),1))</f>
        <v>3.8</v>
      </c>
      <c r="AH4" s="10">
        <f>IF('Indicator Data'!AP6="No data","x",ROUND(IF('Indicator Data'!AP6&gt;AH$140,10,IF('Indicator Data'!AP6&lt;AH$139,0,10-(AH$140-'Indicator Data'!AP6)/(AH$140-AH$139)*10)),1))</f>
        <v>1.6</v>
      </c>
      <c r="AI4" s="10">
        <f>IF('Indicator Data'!AQ6="No data","x",ROUND(IF('Indicator Data'!AQ6&gt;AI$140,10,IF('Indicator Data'!AQ6&lt;AI$139,0,10-(AI$140-'Indicator Data'!AQ6)/(AI$140-AI$139)*10)),1))</f>
        <v>0.8</v>
      </c>
      <c r="AJ4" s="47">
        <f t="shared" ref="AJ4:AJ67" si="13">IF(AND(AH4="x",AI4="x"),"x",ROUND(AVERAGE(AH4,AI4),1))</f>
        <v>1.2</v>
      </c>
      <c r="AK4" s="31">
        <f>'Indicator Data'!AK6+'Indicator Data'!AJ6*0.5+'Indicator Data'!AI6*0.25</f>
        <v>134651.07692307694</v>
      </c>
      <c r="AL4" s="38">
        <f>AK4/'Indicator Data'!BB6</f>
        <v>0.14635843445344224</v>
      </c>
      <c r="AM4" s="47">
        <f t="shared" ref="AM4:AM67" si="14">IF(AL4="x","x",ROUND(IF(AL4&gt;AM$140,10,IF(AL4&lt;AM$139,0,10-(AM$140-AL4)/(AM$140-AM$139)*10)),1))</f>
        <v>10</v>
      </c>
      <c r="AN4" s="38">
        <f>IF('Indicator Data'!AL6="No data","x",'Indicator Data'!AL6/'Indicator Data'!BB6)</f>
        <v>2.5832355987821857E-2</v>
      </c>
      <c r="AO4" s="10">
        <f t="shared" ref="AO4:AO67" si="15">IF(AN4="x","x",ROUND(IF(AN4&gt;AO$140,10,IF(AN4&lt;AO$139,0,10-(AO$140-AN4)/(AO$140-AO$139)*10)),1))</f>
        <v>1.3</v>
      </c>
      <c r="AP4" s="47">
        <f t="shared" ref="AP4:AP67" si="16">AO4</f>
        <v>1.3</v>
      </c>
      <c r="AQ4" s="32">
        <f t="shared" ref="AQ4:AQ67" si="17">ROUND(IF(AP4="x",IF(AG4="x",(10-GEOMEAN(((10-AD4)/10*9+1),((10-AM4)/10*9+1),((10-AJ4)/10*9+1)))/9*10,(10-GEOMEAN(((10-AD4)/10*9+1),((10-AG4)/10*9+1),((10-AM4)/10*9+1),((10-AJ4)/10*9+1)))/9*10),IF(AG4="x",IF(AP4="x",(10-GEOMEAN(((10-AD4)/10*9+1),((10-AM4)/10*9+1),((10-AJ4)/10*9+1)))/9*10,(10-GEOMEAN(((10-AD4)/10*9+1),((10-AP4)/10*9+1),((10-AM4)/10*9+1),((10-AJ4)/10*9+1)))/9*10),(10-GEOMEAN(((10-AD4)/10*9+1),((10-AG4)/10*9+1),((10-AM4)/10*9+1),((10-AP4)/10*9+1),((10-AJ4)/10*9+1)))/9*10)),1)</f>
        <v>5.4</v>
      </c>
      <c r="AR4" s="50">
        <f t="shared" ref="AR4:AR67" si="18">ROUND((10-GEOMEAN(((10-V4)/10*9+1),((10-AQ4)/10*9+1)))/9*10,1)</f>
        <v>5.8</v>
      </c>
      <c r="AU4" s="8">
        <v>2.7</v>
      </c>
    </row>
    <row r="5" spans="1:47">
      <c r="A5" s="8" t="s">
        <v>70</v>
      </c>
      <c r="B5" s="26" t="s">
        <v>66</v>
      </c>
      <c r="C5" s="26" t="s">
        <v>71</v>
      </c>
      <c r="D5" s="10">
        <f>ROUND(IF('Indicator Data'!O7="No data",IF((0.1284*LN('Indicator Data'!BA7)-0.4735)&gt;D$140,0,IF((0.1284*LN('Indicator Data'!BA7)-0.4735)&lt;D$139,10,(D$140-(0.1284*LN('Indicator Data'!BA7)-0.4735))/(D$140-D$139)*10)),IF('Indicator Data'!O7&gt;D$140,0,IF('Indicator Data'!O7&lt;D$139,10,(D$140-'Indicator Data'!O7)/(D$140-D$139)*10))),1)</f>
        <v>6.3</v>
      </c>
      <c r="E5" s="10">
        <f>IF('Indicator Data'!P7="No data","x",ROUND(IF('Indicator Data'!P7&gt;E$140,10,IF('Indicator Data'!P7&lt;E$139,0,10-(E$140-'Indicator Data'!P7)/(E$140-E$139)*10)),1))</f>
        <v>0.9</v>
      </c>
      <c r="F5" s="47">
        <f t="shared" si="0"/>
        <v>4.0999999999999996</v>
      </c>
      <c r="G5" s="10">
        <f>IF('Indicator Data'!AG7="No data","x",ROUND(IF('Indicator Data'!AG7&gt;G$140,10,IF('Indicator Data'!AG7&lt;G$139,0,10-(G$140-'Indicator Data'!AG7)/(G$140-G$139)*10)),1))</f>
        <v>7.7</v>
      </c>
      <c r="H5" s="10">
        <f>IF('Indicator Data'!AH7="No data","x",ROUND(IF('Indicator Data'!AH7&gt;H$140,10,IF('Indicator Data'!AH7&lt;H$139,0,10-(H$140-'Indicator Data'!AH7)/(H$140-H$139)*10)),1))</f>
        <v>3.1</v>
      </c>
      <c r="I5" s="47">
        <f t="shared" si="1"/>
        <v>5.4</v>
      </c>
      <c r="J5" s="31">
        <f>SUM('Indicator Data'!R7,SUM('Indicator Data'!S7:T7)*1000000)</f>
        <v>3364800265</v>
      </c>
      <c r="K5" s="31">
        <f>J5/'Indicator Data'!BD7</f>
        <v>160.96998111970763</v>
      </c>
      <c r="L5" s="10">
        <f t="shared" si="2"/>
        <v>3.2</v>
      </c>
      <c r="M5" s="10">
        <f>IF('Indicator Data'!U7="No data","x",ROUND(IF('Indicator Data'!U7&gt;M$140,10,IF('Indicator Data'!U7&lt;M$139,0,10-(M$140-'Indicator Data'!U7)/(M$140-M$139)*10)),1))</f>
        <v>5.2</v>
      </c>
      <c r="N5" s="116">
        <f>'Indicator Data'!Q7/'Indicator Data'!BD7*1000000</f>
        <v>27.696134548849233</v>
      </c>
      <c r="O5" s="10">
        <f t="shared" si="3"/>
        <v>2.8</v>
      </c>
      <c r="P5" s="47">
        <f t="shared" si="4"/>
        <v>3.7</v>
      </c>
      <c r="Q5" s="40">
        <f t="shared" si="5"/>
        <v>4.3</v>
      </c>
      <c r="R5" s="31">
        <f>IF(AND('Indicator Data'!AM7="No data",'Indicator Data'!AN7="No data"),0,SUM('Indicator Data'!AM7:AO7))</f>
        <v>64369</v>
      </c>
      <c r="S5" s="10">
        <f t="shared" si="6"/>
        <v>6</v>
      </c>
      <c r="T5" s="37">
        <f>R5/'Indicator Data'!$BB7</f>
        <v>1.8338600147919049E-2</v>
      </c>
      <c r="U5" s="10">
        <f t="shared" si="7"/>
        <v>6.5</v>
      </c>
      <c r="V5" s="11">
        <f t="shared" si="8"/>
        <v>6.3</v>
      </c>
      <c r="W5" s="10">
        <f>IF('Indicator Data'!AB7="No data","x",ROUND(IF('Indicator Data'!AB7&gt;W$140,10,IF('Indicator Data'!AB7&lt;W$139,0,10-(W$140-'Indicator Data'!AB7)/(W$140-W$139)*10)),1))</f>
        <v>2.5</v>
      </c>
      <c r="X5" s="10">
        <f>IF('Indicator Data'!AA7="No data","x",ROUND(IF('Indicator Data'!AA7&gt;X$140,10,IF('Indicator Data'!AA7&lt;X$139,0,10-(X$140-'Indicator Data'!AA7)/(X$140-X$139)*10)),1))</f>
        <v>0.8</v>
      </c>
      <c r="Y5" s="10">
        <f>IF('Indicator Data'!AF7="No data","x",ROUND(IF('Indicator Data'!AF7&gt;Y$140,10,IF('Indicator Data'!AF7&lt;Y$139,0,10-(Y$140-'Indicator Data'!AF7)/(Y$140-Y$139)*10)),1))</f>
        <v>7.2</v>
      </c>
      <c r="Z5" s="120">
        <f>IF('Indicator Data'!AC7="No data","x",'Indicator Data'!AC7/'Indicator Data'!$BB7*100000)</f>
        <v>0</v>
      </c>
      <c r="AA5" s="118">
        <f t="shared" si="9"/>
        <v>0</v>
      </c>
      <c r="AB5" s="120">
        <f>IF('Indicator Data'!AD7="No data","x",'Indicator Data'!AD7/'Indicator Data'!$BB7*100000)</f>
        <v>1.4902357561732358</v>
      </c>
      <c r="AC5" s="118">
        <f t="shared" si="10"/>
        <v>7.2</v>
      </c>
      <c r="AD5" s="47">
        <f t="shared" si="11"/>
        <v>3.5</v>
      </c>
      <c r="AE5" s="10">
        <f>IF('Indicator Data'!V7="No data","x",ROUND(IF('Indicator Data'!V7&gt;AE$140,10,IF('Indicator Data'!V7&lt;AE$139,0,10-(AE$140-'Indicator Data'!V7)/(AE$140-AE$139)*10)),1))</f>
        <v>6.1</v>
      </c>
      <c r="AF5" s="10">
        <f>IF('Indicator Data'!W7="No data","x",ROUND(IF('Indicator Data'!W7&gt;AF$140,10,IF('Indicator Data'!W7&lt;AF$139,0,10-(AF$140-'Indicator Data'!W7)/(AF$140-AF$139)*10)),1))</f>
        <v>2.7</v>
      </c>
      <c r="AG5" s="47">
        <f t="shared" si="12"/>
        <v>4.4000000000000004</v>
      </c>
      <c r="AH5" s="10">
        <f>IF('Indicator Data'!AP7="No data","x",ROUND(IF('Indicator Data'!AP7&gt;AH$140,10,IF('Indicator Data'!AP7&lt;AH$139,0,10-(AH$140-'Indicator Data'!AP7)/(AH$140-AH$139)*10)),1))</f>
        <v>3.8</v>
      </c>
      <c r="AI5" s="10">
        <f>IF('Indicator Data'!AQ7="No data","x",ROUND(IF('Indicator Data'!AQ7&gt;AI$140,10,IF('Indicator Data'!AQ7&lt;AI$139,0,10-(AI$140-'Indicator Data'!AQ7)/(AI$140-AI$139)*10)),1))</f>
        <v>0.5</v>
      </c>
      <c r="AJ5" s="47">
        <f t="shared" si="13"/>
        <v>2.2000000000000002</v>
      </c>
      <c r="AK5" s="31">
        <f>'Indicator Data'!AK7+'Indicator Data'!AJ7*0.5+'Indicator Data'!AI7*0.25</f>
        <v>134651.07692307694</v>
      </c>
      <c r="AL5" s="38">
        <f>AK5/'Indicator Data'!BB7</f>
        <v>3.8361824157265106E-2</v>
      </c>
      <c r="AM5" s="47">
        <f t="shared" si="14"/>
        <v>3.8</v>
      </c>
      <c r="AN5" s="38">
        <f>IF('Indicator Data'!AL7="No data","x",'Indicator Data'!AL7/'Indicator Data'!BB7)</f>
        <v>2.0159383343950534E-2</v>
      </c>
      <c r="AO5" s="10">
        <f t="shared" si="15"/>
        <v>1</v>
      </c>
      <c r="AP5" s="47">
        <f t="shared" si="16"/>
        <v>1</v>
      </c>
      <c r="AQ5" s="32">
        <f t="shared" si="17"/>
        <v>3.1</v>
      </c>
      <c r="AR5" s="50">
        <f t="shared" si="18"/>
        <v>4.9000000000000004</v>
      </c>
      <c r="AU5" s="8">
        <v>2.4</v>
      </c>
    </row>
    <row r="6" spans="1:47">
      <c r="A6" s="8" t="s">
        <v>72</v>
      </c>
      <c r="B6" s="26" t="s">
        <v>66</v>
      </c>
      <c r="C6" s="26" t="s">
        <v>73</v>
      </c>
      <c r="D6" s="10">
        <f>ROUND(IF('Indicator Data'!O8="No data",IF((0.1284*LN('Indicator Data'!BA8)-0.4735)&gt;D$140,0,IF((0.1284*LN('Indicator Data'!BA8)-0.4735)&lt;D$139,10,(D$140-(0.1284*LN('Indicator Data'!BA8)-0.4735))/(D$140-D$139)*10)),IF('Indicator Data'!O8&gt;D$140,0,IF('Indicator Data'!O8&lt;D$139,10,(D$140-'Indicator Data'!O8)/(D$140-D$139)*10))),1)</f>
        <v>8.5</v>
      </c>
      <c r="E6" s="10">
        <f>IF('Indicator Data'!P8="No data","x",ROUND(IF('Indicator Data'!P8&gt;E$140,10,IF('Indicator Data'!P8&lt;E$139,0,10-(E$140-'Indicator Data'!P8)/(E$140-E$139)*10)),1))</f>
        <v>7.1</v>
      </c>
      <c r="F6" s="47">
        <f t="shared" si="0"/>
        <v>7.9</v>
      </c>
      <c r="G6" s="10">
        <f>IF('Indicator Data'!AG8="No data","x",ROUND(IF('Indicator Data'!AG8&gt;G$140,10,IF('Indicator Data'!AG8&lt;G$139,0,10-(G$140-'Indicator Data'!AG8)/(G$140-G$139)*10)),1))</f>
        <v>7.7</v>
      </c>
      <c r="H6" s="10">
        <f>IF('Indicator Data'!AH8="No data","x",ROUND(IF('Indicator Data'!AH8&gt;H$140,10,IF('Indicator Data'!AH8&lt;H$139,0,10-(H$140-'Indicator Data'!AH8)/(H$140-H$139)*10)),1))</f>
        <v>3.1</v>
      </c>
      <c r="I6" s="47">
        <f t="shared" si="1"/>
        <v>5.4</v>
      </c>
      <c r="J6" s="31">
        <f>SUM('Indicator Data'!R8,SUM('Indicator Data'!S8:T8)*1000000)</f>
        <v>3364800265</v>
      </c>
      <c r="K6" s="31">
        <f>J6/'Indicator Data'!BD8</f>
        <v>160.96998111970763</v>
      </c>
      <c r="L6" s="10">
        <f t="shared" si="2"/>
        <v>3.2</v>
      </c>
      <c r="M6" s="10">
        <f>IF('Indicator Data'!U8="No data","x",ROUND(IF('Indicator Data'!U8&gt;M$140,10,IF('Indicator Data'!U8&lt;M$139,0,10-(M$140-'Indicator Data'!U8)/(M$140-M$139)*10)),1))</f>
        <v>5.2</v>
      </c>
      <c r="N6" s="116">
        <f>'Indicator Data'!Q8/'Indicator Data'!BD8*1000000</f>
        <v>27.696134548849233</v>
      </c>
      <c r="O6" s="10">
        <f t="shared" si="3"/>
        <v>2.8</v>
      </c>
      <c r="P6" s="47">
        <f t="shared" si="4"/>
        <v>3.7</v>
      </c>
      <c r="Q6" s="40">
        <f t="shared" si="5"/>
        <v>6.2</v>
      </c>
      <c r="R6" s="31">
        <f>IF(AND('Indicator Data'!AM8="No data",'Indicator Data'!AN8="No data"),0,SUM('Indicator Data'!AM8:AO8))</f>
        <v>66192</v>
      </c>
      <c r="S6" s="10">
        <f t="shared" si="6"/>
        <v>6.1</v>
      </c>
      <c r="T6" s="37">
        <f>R6/'Indicator Data'!$BB8</f>
        <v>3.7842899825398513E-2</v>
      </c>
      <c r="U6" s="10">
        <f t="shared" si="7"/>
        <v>7.8</v>
      </c>
      <c r="V6" s="11">
        <f t="shared" si="8"/>
        <v>7</v>
      </c>
      <c r="W6" s="10">
        <f>IF('Indicator Data'!AB8="No data","x",ROUND(IF('Indicator Data'!AB8&gt;W$140,10,IF('Indicator Data'!AB8&lt;W$139,0,10-(W$140-'Indicator Data'!AB8)/(W$140-W$139)*10)),1))</f>
        <v>0.9</v>
      </c>
      <c r="X6" s="10">
        <f>IF('Indicator Data'!AA8="No data","x",ROUND(IF('Indicator Data'!AA8&gt;X$140,10,IF('Indicator Data'!AA8&lt;X$139,0,10-(X$140-'Indicator Data'!AA8)/(X$140-X$139)*10)),1))</f>
        <v>0.8</v>
      </c>
      <c r="Y6" s="10">
        <f>IF('Indicator Data'!AF8="No data","x",ROUND(IF('Indicator Data'!AF8&gt;Y$140,10,IF('Indicator Data'!AF8&lt;Y$139,0,10-(Y$140-'Indicator Data'!AF8)/(Y$140-Y$139)*10)),1))</f>
        <v>7.2</v>
      </c>
      <c r="Z6" s="120">
        <f>IF('Indicator Data'!AC8="No data","x",'Indicator Data'!AC8/'Indicator Data'!$BB8*100000)</f>
        <v>0</v>
      </c>
      <c r="AA6" s="118">
        <f t="shared" si="9"/>
        <v>0</v>
      </c>
      <c r="AB6" s="120">
        <f>IF('Indicator Data'!AD8="No data","x",'Indicator Data'!AD8/'Indicator Data'!$BB8*100000)</f>
        <v>2.9905045324174648</v>
      </c>
      <c r="AC6" s="118">
        <f t="shared" si="10"/>
        <v>8.3000000000000007</v>
      </c>
      <c r="AD6" s="47">
        <f t="shared" si="11"/>
        <v>3.4</v>
      </c>
      <c r="AE6" s="10">
        <f>IF('Indicator Data'!V8="No data","x",ROUND(IF('Indicator Data'!V8&gt;AE$140,10,IF('Indicator Data'!V8&lt;AE$139,0,10-(AE$140-'Indicator Data'!V8)/(AE$140-AE$139)*10)),1))</f>
        <v>6.1</v>
      </c>
      <c r="AF6" s="10">
        <f>IF('Indicator Data'!W8="No data","x",ROUND(IF('Indicator Data'!W8&gt;AF$140,10,IF('Indicator Data'!W8&lt;AF$139,0,10-(AF$140-'Indicator Data'!W8)/(AF$140-AF$139)*10)),1))</f>
        <v>2.1</v>
      </c>
      <c r="AG6" s="47">
        <f t="shared" si="12"/>
        <v>4.0999999999999996</v>
      </c>
      <c r="AH6" s="10">
        <f>IF('Indicator Data'!AP8="No data","x",ROUND(IF('Indicator Data'!AP8&gt;AH$140,10,IF('Indicator Data'!AP8&lt;AH$139,0,10-(AH$140-'Indicator Data'!AP8)/(AH$140-AH$139)*10)),1))</f>
        <v>2.6</v>
      </c>
      <c r="AI6" s="10">
        <f>IF('Indicator Data'!AQ8="No data","x",ROUND(IF('Indicator Data'!AQ8&gt;AI$140,10,IF('Indicator Data'!AQ8&lt;AI$139,0,10-(AI$140-'Indicator Data'!AQ8)/(AI$140-AI$139)*10)),1))</f>
        <v>1.2</v>
      </c>
      <c r="AJ6" s="47">
        <f t="shared" si="13"/>
        <v>1.9</v>
      </c>
      <c r="AK6" s="31">
        <f>'Indicator Data'!AK8+'Indicator Data'!AJ8*0.5+'Indicator Data'!AI8*0.25</f>
        <v>134651.07692307694</v>
      </c>
      <c r="AL6" s="38">
        <f>AK6/'Indicator Data'!BB8</f>
        <v>7.6981919497553022E-2</v>
      </c>
      <c r="AM6" s="47">
        <f t="shared" si="14"/>
        <v>7.7</v>
      </c>
      <c r="AN6" s="38">
        <f>IF('Indicator Data'!AL8="No data","x",'Indicator Data'!AL8/'Indicator Data'!BB8)</f>
        <v>0.11196448969370988</v>
      </c>
      <c r="AO6" s="10">
        <f t="shared" si="15"/>
        <v>5.6</v>
      </c>
      <c r="AP6" s="47">
        <f t="shared" si="16"/>
        <v>5.6</v>
      </c>
      <c r="AQ6" s="32">
        <f t="shared" si="17"/>
        <v>4.9000000000000004</v>
      </c>
      <c r="AR6" s="50">
        <f t="shared" si="18"/>
        <v>6.1</v>
      </c>
      <c r="AU6" s="8">
        <v>2.5</v>
      </c>
    </row>
    <row r="7" spans="1:47">
      <c r="A7" s="8" t="s">
        <v>74</v>
      </c>
      <c r="B7" s="26" t="s">
        <v>66</v>
      </c>
      <c r="C7" s="26" t="s">
        <v>75</v>
      </c>
      <c r="D7" s="10">
        <f>ROUND(IF('Indicator Data'!O9="No data",IF((0.1284*LN('Indicator Data'!BA9)-0.4735)&gt;D$140,0,IF((0.1284*LN('Indicator Data'!BA9)-0.4735)&lt;D$139,10,(D$140-(0.1284*LN('Indicator Data'!BA9)-0.4735))/(D$140-D$139)*10)),IF('Indicator Data'!O9&gt;D$140,0,IF('Indicator Data'!O9&lt;D$139,10,(D$140-'Indicator Data'!O9)/(D$140-D$139)*10))),1)</f>
        <v>8.6</v>
      </c>
      <c r="E7" s="10">
        <f>IF('Indicator Data'!P9="No data","x",ROUND(IF('Indicator Data'!P9&gt;E$140,10,IF('Indicator Data'!P9&lt;E$139,0,10-(E$140-'Indicator Data'!P9)/(E$140-E$139)*10)),1))</f>
        <v>9</v>
      </c>
      <c r="F7" s="47">
        <f t="shared" si="0"/>
        <v>8.8000000000000007</v>
      </c>
      <c r="G7" s="10">
        <f>IF('Indicator Data'!AG9="No data","x",ROUND(IF('Indicator Data'!AG9&gt;G$140,10,IF('Indicator Data'!AG9&lt;G$139,0,10-(G$140-'Indicator Data'!AG9)/(G$140-G$139)*10)),1))</f>
        <v>7.7</v>
      </c>
      <c r="H7" s="10">
        <f>IF('Indicator Data'!AH9="No data","x",ROUND(IF('Indicator Data'!AH9&gt;H$140,10,IF('Indicator Data'!AH9&lt;H$139,0,10-(H$140-'Indicator Data'!AH9)/(H$140-H$139)*10)),1))</f>
        <v>3.1</v>
      </c>
      <c r="I7" s="47">
        <f t="shared" si="1"/>
        <v>5.4</v>
      </c>
      <c r="J7" s="31">
        <f>SUM('Indicator Data'!R9,SUM('Indicator Data'!S9:T9)*1000000)</f>
        <v>3364800265</v>
      </c>
      <c r="K7" s="31">
        <f>J7/'Indicator Data'!BD9</f>
        <v>160.96998111970763</v>
      </c>
      <c r="L7" s="10">
        <f t="shared" si="2"/>
        <v>3.2</v>
      </c>
      <c r="M7" s="10">
        <f>IF('Indicator Data'!U9="No data","x",ROUND(IF('Indicator Data'!U9&gt;M$140,10,IF('Indicator Data'!U9&lt;M$139,0,10-(M$140-'Indicator Data'!U9)/(M$140-M$139)*10)),1))</f>
        <v>5.2</v>
      </c>
      <c r="N7" s="116">
        <f>'Indicator Data'!Q9/'Indicator Data'!BD9*1000000</f>
        <v>27.696134548849233</v>
      </c>
      <c r="O7" s="10">
        <f t="shared" si="3"/>
        <v>2.8</v>
      </c>
      <c r="P7" s="47">
        <f t="shared" si="4"/>
        <v>3.7</v>
      </c>
      <c r="Q7" s="40">
        <f t="shared" si="5"/>
        <v>6.7</v>
      </c>
      <c r="R7" s="31">
        <f>IF(AND('Indicator Data'!AM9="No data",'Indicator Data'!AN9="No data"),0,SUM('Indicator Data'!AM9:AO9))</f>
        <v>493954</v>
      </c>
      <c r="S7" s="10">
        <f t="shared" si="6"/>
        <v>9</v>
      </c>
      <c r="T7" s="37">
        <f>R7/'Indicator Data'!$BB9</f>
        <v>0.23676735488979705</v>
      </c>
      <c r="U7" s="10">
        <f t="shared" si="7"/>
        <v>10</v>
      </c>
      <c r="V7" s="11">
        <f t="shared" si="8"/>
        <v>9.5</v>
      </c>
      <c r="W7" s="10">
        <f>IF('Indicator Data'!AB9="No data","x",ROUND(IF('Indicator Data'!AB9&gt;W$140,10,IF('Indicator Data'!AB9&lt;W$139,0,10-(W$140-'Indicator Data'!AB9)/(W$140-W$139)*10)),1))</f>
        <v>0.7</v>
      </c>
      <c r="X7" s="10">
        <f>IF('Indicator Data'!AA9="No data","x",ROUND(IF('Indicator Data'!AA9&gt;X$140,10,IF('Indicator Data'!AA9&lt;X$139,0,10-(X$140-'Indicator Data'!AA9)/(X$140-X$139)*10)),1))</f>
        <v>0.8</v>
      </c>
      <c r="Y7" s="10">
        <f>IF('Indicator Data'!AF9="No data","x",ROUND(IF('Indicator Data'!AF9&gt;Y$140,10,IF('Indicator Data'!AF9&lt;Y$139,0,10-(Y$140-'Indicator Data'!AF9)/(Y$140-Y$139)*10)),1))</f>
        <v>7.2</v>
      </c>
      <c r="Z7" s="120">
        <f>IF('Indicator Data'!AC9="No data","x",'Indicator Data'!AC9/'Indicator Data'!$BB9*100000)</f>
        <v>0</v>
      </c>
      <c r="AA7" s="118">
        <f t="shared" si="9"/>
        <v>0</v>
      </c>
      <c r="AB7" s="120">
        <f>IF('Indicator Data'!AD9="No data","x",'Indicator Data'!AD9/'Indicator Data'!$BB9*100000)</f>
        <v>2.507268682525436</v>
      </c>
      <c r="AC7" s="118">
        <f t="shared" si="10"/>
        <v>8</v>
      </c>
      <c r="AD7" s="47">
        <f t="shared" si="11"/>
        <v>3.3</v>
      </c>
      <c r="AE7" s="10">
        <f>IF('Indicator Data'!V9="No data","x",ROUND(IF('Indicator Data'!V9&gt;AE$140,10,IF('Indicator Data'!V9&lt;AE$139,0,10-(AE$140-'Indicator Data'!V9)/(AE$140-AE$139)*10)),1))</f>
        <v>6.1</v>
      </c>
      <c r="AF7" s="10">
        <f>IF('Indicator Data'!W9="No data","x",ROUND(IF('Indicator Data'!W9&gt;AF$140,10,IF('Indicator Data'!W9&lt;AF$139,0,10-(AF$140-'Indicator Data'!W9)/(AF$140-AF$139)*10)),1))</f>
        <v>1.7</v>
      </c>
      <c r="AG7" s="47">
        <f t="shared" si="12"/>
        <v>3.9</v>
      </c>
      <c r="AH7" s="10">
        <f>IF('Indicator Data'!AP9="No data","x",ROUND(IF('Indicator Data'!AP9&gt;AH$140,10,IF('Indicator Data'!AP9&lt;AH$139,0,10-(AH$140-'Indicator Data'!AP9)/(AH$140-AH$139)*10)),1))</f>
        <v>4.9000000000000004</v>
      </c>
      <c r="AI7" s="10">
        <f>IF('Indicator Data'!AQ9="No data","x",ROUND(IF('Indicator Data'!AQ9&gt;AI$140,10,IF('Indicator Data'!AQ9&lt;AI$139,0,10-(AI$140-'Indicator Data'!AQ9)/(AI$140-AI$139)*10)),1))</f>
        <v>3.2</v>
      </c>
      <c r="AJ7" s="47">
        <f t="shared" si="13"/>
        <v>4.0999999999999996</v>
      </c>
      <c r="AK7" s="31">
        <f>'Indicator Data'!AK9+'Indicator Data'!AJ9*0.5+'Indicator Data'!AI9*0.25</f>
        <v>134651.07692307694</v>
      </c>
      <c r="AL7" s="38">
        <f>AK7/'Indicator Data'!BB9</f>
        <v>6.4542405398355956E-2</v>
      </c>
      <c r="AM7" s="47">
        <f t="shared" si="14"/>
        <v>6.5</v>
      </c>
      <c r="AN7" s="38">
        <f>IF('Indicator Data'!AL9="No data","x",'Indicator Data'!AL9/'Indicator Data'!BB9)</f>
        <v>0.27373286512302986</v>
      </c>
      <c r="AO7" s="10">
        <f t="shared" si="15"/>
        <v>10</v>
      </c>
      <c r="AP7" s="47">
        <f t="shared" si="16"/>
        <v>10</v>
      </c>
      <c r="AQ7" s="32">
        <f t="shared" si="17"/>
        <v>6.5</v>
      </c>
      <c r="AR7" s="50">
        <f t="shared" si="18"/>
        <v>8.4</v>
      </c>
      <c r="AU7" s="8">
        <v>3.1</v>
      </c>
    </row>
    <row r="8" spans="1:47">
      <c r="A8" s="8" t="s">
        <v>76</v>
      </c>
      <c r="B8" s="26" t="s">
        <v>66</v>
      </c>
      <c r="C8" s="26" t="s">
        <v>77</v>
      </c>
      <c r="D8" s="10">
        <f>ROUND(IF('Indicator Data'!O10="No data",IF((0.1284*LN('Indicator Data'!BA10)-0.4735)&gt;D$140,0,IF((0.1284*LN('Indicator Data'!BA10)-0.4735)&lt;D$139,10,(D$140-(0.1284*LN('Indicator Data'!BA10)-0.4735))/(D$140-D$139)*10)),IF('Indicator Data'!O10&gt;D$140,0,IF('Indicator Data'!O10&lt;D$139,10,(D$140-'Indicator Data'!O10)/(D$140-D$139)*10))),1)</f>
        <v>8</v>
      </c>
      <c r="E8" s="10">
        <f>IF('Indicator Data'!P10="No data","x",ROUND(IF('Indicator Data'!P10&gt;E$140,10,IF('Indicator Data'!P10&lt;E$139,0,10-(E$140-'Indicator Data'!P10)/(E$140-E$139)*10)),1))</f>
        <v>7.3</v>
      </c>
      <c r="F8" s="47">
        <f t="shared" si="0"/>
        <v>7.7</v>
      </c>
      <c r="G8" s="10">
        <f>IF('Indicator Data'!AG10="No data","x",ROUND(IF('Indicator Data'!AG10&gt;G$140,10,IF('Indicator Data'!AG10&lt;G$139,0,10-(G$140-'Indicator Data'!AG10)/(G$140-G$139)*10)),1))</f>
        <v>7.7</v>
      </c>
      <c r="H8" s="10">
        <f>IF('Indicator Data'!AH10="No data","x",ROUND(IF('Indicator Data'!AH10&gt;H$140,10,IF('Indicator Data'!AH10&lt;H$139,0,10-(H$140-'Indicator Data'!AH10)/(H$140-H$139)*10)),1))</f>
        <v>3.1</v>
      </c>
      <c r="I8" s="47">
        <f t="shared" si="1"/>
        <v>5.4</v>
      </c>
      <c r="J8" s="31">
        <f>SUM('Indicator Data'!R10,SUM('Indicator Data'!S10:T10)*1000000)</f>
        <v>3364800265</v>
      </c>
      <c r="K8" s="31">
        <f>J8/'Indicator Data'!BD10</f>
        <v>160.96998111970763</v>
      </c>
      <c r="L8" s="10">
        <f t="shared" si="2"/>
        <v>3.2</v>
      </c>
      <c r="M8" s="10">
        <f>IF('Indicator Data'!U10="No data","x",ROUND(IF('Indicator Data'!U10&gt;M$140,10,IF('Indicator Data'!U10&lt;M$139,0,10-(M$140-'Indicator Data'!U10)/(M$140-M$139)*10)),1))</f>
        <v>5.2</v>
      </c>
      <c r="N8" s="116">
        <f>'Indicator Data'!Q10/'Indicator Data'!BD10*1000000</f>
        <v>27.696134548849233</v>
      </c>
      <c r="O8" s="10">
        <f t="shared" si="3"/>
        <v>2.8</v>
      </c>
      <c r="P8" s="47">
        <f t="shared" si="4"/>
        <v>3.7</v>
      </c>
      <c r="Q8" s="40">
        <f t="shared" si="5"/>
        <v>6.1</v>
      </c>
      <c r="R8" s="31">
        <f>IF(AND('Indicator Data'!AM10="No data",'Indicator Data'!AN10="No data"),0,SUM('Indicator Data'!AM10:AO10))</f>
        <v>55557</v>
      </c>
      <c r="S8" s="10">
        <f t="shared" si="6"/>
        <v>5.8</v>
      </c>
      <c r="T8" s="37">
        <f>R8/'Indicator Data'!$BB10</f>
        <v>3.0384270204908012E-2</v>
      </c>
      <c r="U8" s="10">
        <f t="shared" si="7"/>
        <v>7.4</v>
      </c>
      <c r="V8" s="11">
        <f t="shared" si="8"/>
        <v>6.6</v>
      </c>
      <c r="W8" s="10">
        <f>IF('Indicator Data'!AB10="No data","x",ROUND(IF('Indicator Data'!AB10&gt;W$140,10,IF('Indicator Data'!AB10&lt;W$139,0,10-(W$140-'Indicator Data'!AB10)/(W$140-W$139)*10)),1))</f>
        <v>1.3</v>
      </c>
      <c r="X8" s="10">
        <f>IF('Indicator Data'!AA10="No data","x",ROUND(IF('Indicator Data'!AA10&gt;X$140,10,IF('Indicator Data'!AA10&lt;X$139,0,10-(X$140-'Indicator Data'!AA10)/(X$140-X$139)*10)),1))</f>
        <v>0.8</v>
      </c>
      <c r="Y8" s="10">
        <f>IF('Indicator Data'!AF10="No data","x",ROUND(IF('Indicator Data'!AF10&gt;Y$140,10,IF('Indicator Data'!AF10&lt;Y$139,0,10-(Y$140-'Indicator Data'!AF10)/(Y$140-Y$139)*10)),1))</f>
        <v>7.2</v>
      </c>
      <c r="Z8" s="120">
        <f>IF('Indicator Data'!AC10="No data","x",'Indicator Data'!AC10/'Indicator Data'!$BB10*100000)</f>
        <v>0</v>
      </c>
      <c r="AA8" s="118">
        <f t="shared" si="9"/>
        <v>0</v>
      </c>
      <c r="AB8" s="120">
        <f>IF('Indicator Data'!AD10="No data","x",'Indicator Data'!AD10/'Indicator Data'!$BB10*100000)</f>
        <v>2.8607215236101866</v>
      </c>
      <c r="AC8" s="118">
        <f t="shared" si="10"/>
        <v>8.1999999999999993</v>
      </c>
      <c r="AD8" s="47">
        <f t="shared" si="11"/>
        <v>3.5</v>
      </c>
      <c r="AE8" s="10">
        <f>IF('Indicator Data'!V10="No data","x",ROUND(IF('Indicator Data'!V10&gt;AE$140,10,IF('Indicator Data'!V10&lt;AE$139,0,10-(AE$140-'Indicator Data'!V10)/(AE$140-AE$139)*10)),1))</f>
        <v>6.1</v>
      </c>
      <c r="AF8" s="10">
        <f>IF('Indicator Data'!W10="No data","x",ROUND(IF('Indicator Data'!W10&gt;AF$140,10,IF('Indicator Data'!W10&lt;AF$139,0,10-(AF$140-'Indicator Data'!W10)/(AF$140-AF$139)*10)),1))</f>
        <v>2.1</v>
      </c>
      <c r="AG8" s="47">
        <f t="shared" si="12"/>
        <v>4.0999999999999996</v>
      </c>
      <c r="AH8" s="10">
        <f>IF('Indicator Data'!AP10="No data","x",ROUND(IF('Indicator Data'!AP10&gt;AH$140,10,IF('Indicator Data'!AP10&lt;AH$139,0,10-(AH$140-'Indicator Data'!AP10)/(AH$140-AH$139)*10)),1))</f>
        <v>3.2</v>
      </c>
      <c r="AI8" s="10">
        <f>IF('Indicator Data'!AQ10="No data","x",ROUND(IF('Indicator Data'!AQ10&gt;AI$140,10,IF('Indicator Data'!AQ10&lt;AI$139,0,10-(AI$140-'Indicator Data'!AQ10)/(AI$140-AI$139)*10)),1))</f>
        <v>2.1</v>
      </c>
      <c r="AJ8" s="47">
        <f t="shared" si="13"/>
        <v>2.7</v>
      </c>
      <c r="AK8" s="31">
        <f>'Indicator Data'!AK10+'Indicator Data'!AJ10*0.5+'Indicator Data'!AI10*0.25</f>
        <v>134651.07692307694</v>
      </c>
      <c r="AL8" s="38">
        <f>AK8/'Indicator Data'!BB10</f>
        <v>7.3641030016246806E-2</v>
      </c>
      <c r="AM8" s="47">
        <f t="shared" si="14"/>
        <v>7.4</v>
      </c>
      <c r="AN8" s="38">
        <f>IF('Indicator Data'!AL10="No data","x",'Indicator Data'!AL10/'Indicator Data'!BB10)</f>
        <v>6.1667648356913039E-2</v>
      </c>
      <c r="AO8" s="10">
        <f t="shared" si="15"/>
        <v>3.1</v>
      </c>
      <c r="AP8" s="47">
        <f t="shared" si="16"/>
        <v>3.1</v>
      </c>
      <c r="AQ8" s="32">
        <f t="shared" si="17"/>
        <v>4.4000000000000004</v>
      </c>
      <c r="AR8" s="50">
        <f t="shared" si="18"/>
        <v>5.6</v>
      </c>
      <c r="AU8" s="8">
        <v>3.5</v>
      </c>
    </row>
    <row r="9" spans="1:47">
      <c r="A9" s="8" t="s">
        <v>78</v>
      </c>
      <c r="B9" s="26" t="s">
        <v>66</v>
      </c>
      <c r="C9" s="26" t="s">
        <v>79</v>
      </c>
      <c r="D9" s="10">
        <f>ROUND(IF('Indicator Data'!O11="No data",IF((0.1284*LN('Indicator Data'!BA11)-0.4735)&gt;D$140,0,IF((0.1284*LN('Indicator Data'!BA11)-0.4735)&lt;D$139,10,(D$140-(0.1284*LN('Indicator Data'!BA11)-0.4735))/(D$140-D$139)*10)),IF('Indicator Data'!O11&gt;D$140,0,IF('Indicator Data'!O11&lt;D$139,10,(D$140-'Indicator Data'!O11)/(D$140-D$139)*10))),1)</f>
        <v>8.1999999999999993</v>
      </c>
      <c r="E9" s="10">
        <f>IF('Indicator Data'!P11="No data","x",ROUND(IF('Indicator Data'!P11&gt;E$140,10,IF('Indicator Data'!P11&lt;E$139,0,10-(E$140-'Indicator Data'!P11)/(E$140-E$139)*10)),1))</f>
        <v>6.5</v>
      </c>
      <c r="F9" s="47">
        <f t="shared" si="0"/>
        <v>7.4</v>
      </c>
      <c r="G9" s="10">
        <f>IF('Indicator Data'!AG11="No data","x",ROUND(IF('Indicator Data'!AG11&gt;G$140,10,IF('Indicator Data'!AG11&lt;G$139,0,10-(G$140-'Indicator Data'!AG11)/(G$140-G$139)*10)),1))</f>
        <v>7.7</v>
      </c>
      <c r="H9" s="10">
        <f>IF('Indicator Data'!AH11="No data","x",ROUND(IF('Indicator Data'!AH11&gt;H$140,10,IF('Indicator Data'!AH11&lt;H$139,0,10-(H$140-'Indicator Data'!AH11)/(H$140-H$139)*10)),1))</f>
        <v>3.1</v>
      </c>
      <c r="I9" s="47">
        <f t="shared" si="1"/>
        <v>5.4</v>
      </c>
      <c r="J9" s="31">
        <f>SUM('Indicator Data'!R11,SUM('Indicator Data'!S11:T11)*1000000)</f>
        <v>3364800265</v>
      </c>
      <c r="K9" s="31">
        <f>J9/'Indicator Data'!BD11</f>
        <v>160.96998111970763</v>
      </c>
      <c r="L9" s="10">
        <f t="shared" si="2"/>
        <v>3.2</v>
      </c>
      <c r="M9" s="10">
        <f>IF('Indicator Data'!U11="No data","x",ROUND(IF('Indicator Data'!U11&gt;M$140,10,IF('Indicator Data'!U11&lt;M$139,0,10-(M$140-'Indicator Data'!U11)/(M$140-M$139)*10)),1))</f>
        <v>5.2</v>
      </c>
      <c r="N9" s="116">
        <f>'Indicator Data'!Q11/'Indicator Data'!BD11*1000000</f>
        <v>27.696134548849233</v>
      </c>
      <c r="O9" s="10">
        <f t="shared" si="3"/>
        <v>2.8</v>
      </c>
      <c r="P9" s="47">
        <f t="shared" si="4"/>
        <v>3.7</v>
      </c>
      <c r="Q9" s="40">
        <f t="shared" si="5"/>
        <v>6</v>
      </c>
      <c r="R9" s="31">
        <f>IF(AND('Indicator Data'!AM11="No data",'Indicator Data'!AN11="No data"),0,SUM('Indicator Data'!AM11:AO11))</f>
        <v>9984</v>
      </c>
      <c r="S9" s="10">
        <f t="shared" si="6"/>
        <v>3.3</v>
      </c>
      <c r="T9" s="37">
        <f>R9/'Indicator Data'!$BB11</f>
        <v>1.1640868028188063E-2</v>
      </c>
      <c r="U9" s="10">
        <f t="shared" si="7"/>
        <v>5.8</v>
      </c>
      <c r="V9" s="11">
        <f t="shared" si="8"/>
        <v>4.5999999999999996</v>
      </c>
      <c r="W9" s="10">
        <f>IF('Indicator Data'!AB11="No data","x",ROUND(IF('Indicator Data'!AB11&gt;W$140,10,IF('Indicator Data'!AB11&lt;W$139,0,10-(W$140-'Indicator Data'!AB11)/(W$140-W$139)*10)),1))</f>
        <v>0.9</v>
      </c>
      <c r="X9" s="10">
        <f>IF('Indicator Data'!AA11="No data","x",ROUND(IF('Indicator Data'!AA11&gt;X$140,10,IF('Indicator Data'!AA11&lt;X$139,0,10-(X$140-'Indicator Data'!AA11)/(X$140-X$139)*10)),1))</f>
        <v>0.8</v>
      </c>
      <c r="Y9" s="10">
        <f>IF('Indicator Data'!AF11="No data","x",ROUND(IF('Indicator Data'!AF11&gt;Y$140,10,IF('Indicator Data'!AF11&lt;Y$139,0,10-(Y$140-'Indicator Data'!AF11)/(Y$140-Y$139)*10)),1))</f>
        <v>7.2</v>
      </c>
      <c r="Z9" s="120">
        <f>IF('Indicator Data'!AC11="No data","x",'Indicator Data'!AC11/'Indicator Data'!$BB11*100000)</f>
        <v>0</v>
      </c>
      <c r="AA9" s="118">
        <f t="shared" si="9"/>
        <v>0</v>
      </c>
      <c r="AB9" s="120">
        <f>IF('Indicator Data'!AD11="No data","x",'Indicator Data'!AD11/'Indicator Data'!$BB11*100000)</f>
        <v>6.0988275542158856</v>
      </c>
      <c r="AC9" s="118">
        <f t="shared" si="10"/>
        <v>9.3000000000000007</v>
      </c>
      <c r="AD9" s="47">
        <f t="shared" si="11"/>
        <v>3.6</v>
      </c>
      <c r="AE9" s="10">
        <f>IF('Indicator Data'!V11="No data","x",ROUND(IF('Indicator Data'!V11&gt;AE$140,10,IF('Indicator Data'!V11&lt;AE$139,0,10-(AE$140-'Indicator Data'!V11)/(AE$140-AE$139)*10)),1))</f>
        <v>6.1</v>
      </c>
      <c r="AF9" s="10">
        <f>IF('Indicator Data'!W11="No data","x",ROUND(IF('Indicator Data'!W11&gt;AF$140,10,IF('Indicator Data'!W11&lt;AF$139,0,10-(AF$140-'Indicator Data'!W11)/(AF$140-AF$139)*10)),1))</f>
        <v>1.7</v>
      </c>
      <c r="AG9" s="47">
        <f t="shared" si="12"/>
        <v>3.9</v>
      </c>
      <c r="AH9" s="10">
        <f>IF('Indicator Data'!AP11="No data","x",ROUND(IF('Indicator Data'!AP11&gt;AH$140,10,IF('Indicator Data'!AP11&lt;AH$139,0,10-(AH$140-'Indicator Data'!AP11)/(AH$140-AH$139)*10)),1))</f>
        <v>2.2999999999999998</v>
      </c>
      <c r="AI9" s="10">
        <f>IF('Indicator Data'!AQ11="No data","x",ROUND(IF('Indicator Data'!AQ11&gt;AI$140,10,IF('Indicator Data'!AQ11&lt;AI$139,0,10-(AI$140-'Indicator Data'!AQ11)/(AI$140-AI$139)*10)),1))</f>
        <v>1.1000000000000001</v>
      </c>
      <c r="AJ9" s="47">
        <f t="shared" si="13"/>
        <v>1.7</v>
      </c>
      <c r="AK9" s="31">
        <f>'Indicator Data'!AK11+'Indicator Data'!AJ11*0.5+'Indicator Data'!AI11*0.25</f>
        <v>134651.07692307694</v>
      </c>
      <c r="AL9" s="38">
        <f>AK9/'Indicator Data'!BB11</f>
        <v>0.1569967364097494</v>
      </c>
      <c r="AM9" s="47">
        <f t="shared" si="14"/>
        <v>10</v>
      </c>
      <c r="AN9" s="38">
        <f>IF('Indicator Data'!AL11="No data","x",'Indicator Data'!AL11/'Indicator Data'!BB11)</f>
        <v>3.6651711384824898E-2</v>
      </c>
      <c r="AO9" s="10">
        <f t="shared" si="15"/>
        <v>1.8</v>
      </c>
      <c r="AP9" s="47">
        <f t="shared" si="16"/>
        <v>1.8</v>
      </c>
      <c r="AQ9" s="32">
        <f t="shared" si="17"/>
        <v>5.6</v>
      </c>
      <c r="AR9" s="50">
        <f t="shared" si="18"/>
        <v>5.0999999999999996</v>
      </c>
      <c r="AU9" s="8">
        <v>3</v>
      </c>
    </row>
    <row r="10" spans="1:47">
      <c r="A10" s="8" t="s">
        <v>80</v>
      </c>
      <c r="B10" s="26" t="s">
        <v>66</v>
      </c>
      <c r="C10" s="26" t="s">
        <v>81</v>
      </c>
      <c r="D10" s="10">
        <f>ROUND(IF('Indicator Data'!O12="No data",IF((0.1284*LN('Indicator Data'!BA12)-0.4735)&gt;D$140,0,IF((0.1284*LN('Indicator Data'!BA12)-0.4735)&lt;D$139,10,(D$140-(0.1284*LN('Indicator Data'!BA12)-0.4735))/(D$140-D$139)*10)),IF('Indicator Data'!O12&gt;D$140,0,IF('Indicator Data'!O12&lt;D$139,10,(D$140-'Indicator Data'!O12)/(D$140-D$139)*10))),1)</f>
        <v>8.8000000000000007</v>
      </c>
      <c r="E10" s="10">
        <f>IF('Indicator Data'!P12="No data","x",ROUND(IF('Indicator Data'!P12&gt;E$140,10,IF('Indicator Data'!P12&lt;E$139,0,10-(E$140-'Indicator Data'!P12)/(E$140-E$139)*10)),1))</f>
        <v>10</v>
      </c>
      <c r="F10" s="47">
        <f t="shared" si="0"/>
        <v>9.5</v>
      </c>
      <c r="G10" s="10">
        <f>IF('Indicator Data'!AG12="No data","x",ROUND(IF('Indicator Data'!AG12&gt;G$140,10,IF('Indicator Data'!AG12&lt;G$139,0,10-(G$140-'Indicator Data'!AG12)/(G$140-G$139)*10)),1))</f>
        <v>7.7</v>
      </c>
      <c r="H10" s="10">
        <f>IF('Indicator Data'!AH12="No data","x",ROUND(IF('Indicator Data'!AH12&gt;H$140,10,IF('Indicator Data'!AH12&lt;H$139,0,10-(H$140-'Indicator Data'!AH12)/(H$140-H$139)*10)),1))</f>
        <v>3.1</v>
      </c>
      <c r="I10" s="47">
        <f t="shared" si="1"/>
        <v>5.4</v>
      </c>
      <c r="J10" s="31">
        <f>SUM('Indicator Data'!R12,SUM('Indicator Data'!S12:T12)*1000000)</f>
        <v>3364800265</v>
      </c>
      <c r="K10" s="31">
        <f>J10/'Indicator Data'!BD12</f>
        <v>160.96998111970763</v>
      </c>
      <c r="L10" s="10">
        <f t="shared" si="2"/>
        <v>3.2</v>
      </c>
      <c r="M10" s="10">
        <f>IF('Indicator Data'!U12="No data","x",ROUND(IF('Indicator Data'!U12&gt;M$140,10,IF('Indicator Data'!U12&lt;M$139,0,10-(M$140-'Indicator Data'!U12)/(M$140-M$139)*10)),1))</f>
        <v>5.2</v>
      </c>
      <c r="N10" s="116">
        <f>'Indicator Data'!Q12/'Indicator Data'!BD12*1000000</f>
        <v>27.696134548849233</v>
      </c>
      <c r="O10" s="10">
        <f t="shared" si="3"/>
        <v>2.8</v>
      </c>
      <c r="P10" s="47">
        <f t="shared" si="4"/>
        <v>3.7</v>
      </c>
      <c r="Q10" s="40">
        <f t="shared" si="5"/>
        <v>7</v>
      </c>
      <c r="R10" s="31">
        <f>IF(AND('Indicator Data'!AM12="No data",'Indicator Data'!AN12="No data"),0,SUM('Indicator Data'!AM12:AO12))</f>
        <v>220452</v>
      </c>
      <c r="S10" s="10">
        <f t="shared" si="6"/>
        <v>7.8</v>
      </c>
      <c r="T10" s="37">
        <f>R10/'Indicator Data'!$BB12</f>
        <v>0.10091216075488661</v>
      </c>
      <c r="U10" s="10">
        <f t="shared" si="7"/>
        <v>10</v>
      </c>
      <c r="V10" s="11">
        <f t="shared" si="8"/>
        <v>8.9</v>
      </c>
      <c r="W10" s="10">
        <f>IF('Indicator Data'!AB12="No data","x",ROUND(IF('Indicator Data'!AB12&gt;W$140,10,IF('Indicator Data'!AB12&lt;W$139,0,10-(W$140-'Indicator Data'!AB12)/(W$140-W$139)*10)),1))</f>
        <v>0.3</v>
      </c>
      <c r="X10" s="10">
        <f>IF('Indicator Data'!AA12="No data","x",ROUND(IF('Indicator Data'!AA12&gt;X$140,10,IF('Indicator Data'!AA12&lt;X$139,0,10-(X$140-'Indicator Data'!AA12)/(X$140-X$139)*10)),1))</f>
        <v>0.8</v>
      </c>
      <c r="Y10" s="10">
        <f>IF('Indicator Data'!AF12="No data","x",ROUND(IF('Indicator Data'!AF12&gt;Y$140,10,IF('Indicator Data'!AF12&lt;Y$139,0,10-(Y$140-'Indicator Data'!AF12)/(Y$140-Y$139)*10)),1))</f>
        <v>7.2</v>
      </c>
      <c r="Z10" s="120">
        <f>IF('Indicator Data'!AC12="No data","x",'Indicator Data'!AC12/'Indicator Data'!$BB12*100000)</f>
        <v>0.13732535076327718</v>
      </c>
      <c r="AA10" s="118">
        <f t="shared" si="9"/>
        <v>3.1</v>
      </c>
      <c r="AB10" s="120">
        <f>IF('Indicator Data'!AD12="No data","x",'Indicator Data'!AD12/'Indicator Data'!$BB12*100000)</f>
        <v>2.3943907312571406</v>
      </c>
      <c r="AC10" s="118">
        <f t="shared" si="10"/>
        <v>7.9</v>
      </c>
      <c r="AD10" s="47">
        <f t="shared" si="11"/>
        <v>3.9</v>
      </c>
      <c r="AE10" s="10">
        <f>IF('Indicator Data'!V12="No data","x",ROUND(IF('Indicator Data'!V12&gt;AE$140,10,IF('Indicator Data'!V12&lt;AE$139,0,10-(AE$140-'Indicator Data'!V12)/(AE$140-AE$139)*10)),1))</f>
        <v>6.1</v>
      </c>
      <c r="AF10" s="10">
        <f>IF('Indicator Data'!W12="No data","x",ROUND(IF('Indicator Data'!W12&gt;AF$140,10,IF('Indicator Data'!W12&lt;AF$139,0,10-(AF$140-'Indicator Data'!W12)/(AF$140-AF$139)*10)),1))</f>
        <v>4.2</v>
      </c>
      <c r="AG10" s="47">
        <f t="shared" si="12"/>
        <v>5.2</v>
      </c>
      <c r="AH10" s="10">
        <f>IF('Indicator Data'!AP12="No data","x",ROUND(IF('Indicator Data'!AP12&gt;AH$140,10,IF('Indicator Data'!AP12&lt;AH$139,0,10-(AH$140-'Indicator Data'!AP12)/(AH$140-AH$139)*10)),1))</f>
        <v>4.7</v>
      </c>
      <c r="AI10" s="10">
        <f>IF('Indicator Data'!AQ12="No data","x",ROUND(IF('Indicator Data'!AQ12&gt;AI$140,10,IF('Indicator Data'!AQ12&lt;AI$139,0,10-(AI$140-'Indicator Data'!AQ12)/(AI$140-AI$139)*10)),1))</f>
        <v>9.8000000000000007</v>
      </c>
      <c r="AJ10" s="47">
        <f t="shared" si="13"/>
        <v>7.3</v>
      </c>
      <c r="AK10" s="31">
        <f>'Indicator Data'!AK12+'Indicator Data'!AJ12*0.5+'Indicator Data'!AI12*0.25</f>
        <v>134651.07692307694</v>
      </c>
      <c r="AL10" s="38">
        <f>AK10/'Indicator Data'!BB12</f>
        <v>6.1636687897048528E-2</v>
      </c>
      <c r="AM10" s="47">
        <f t="shared" si="14"/>
        <v>6.2</v>
      </c>
      <c r="AN10" s="38">
        <f>IF('Indicator Data'!AL12="No data","x",'Indicator Data'!AL12/'Indicator Data'!BB12)</f>
        <v>0.21179185321934108</v>
      </c>
      <c r="AO10" s="10">
        <f t="shared" si="15"/>
        <v>10</v>
      </c>
      <c r="AP10" s="47">
        <f t="shared" si="16"/>
        <v>10</v>
      </c>
      <c r="AQ10" s="32">
        <f t="shared" si="17"/>
        <v>7.2</v>
      </c>
      <c r="AR10" s="50">
        <f t="shared" si="18"/>
        <v>8.1999999999999993</v>
      </c>
      <c r="AU10" s="8">
        <v>4.5</v>
      </c>
    </row>
    <row r="11" spans="1:47">
      <c r="A11" s="8" t="s">
        <v>82</v>
      </c>
      <c r="B11" s="26" t="s">
        <v>66</v>
      </c>
      <c r="C11" s="26" t="s">
        <v>83</v>
      </c>
      <c r="D11" s="10">
        <f>ROUND(IF('Indicator Data'!O13="No data",IF((0.1284*LN('Indicator Data'!BA13)-0.4735)&gt;D$140,0,IF((0.1284*LN('Indicator Data'!BA13)-0.4735)&lt;D$139,10,(D$140-(0.1284*LN('Indicator Data'!BA13)-0.4735))/(D$140-D$139)*10)),IF('Indicator Data'!O13&gt;D$140,0,IF('Indicator Data'!O13&lt;D$139,10,(D$140-'Indicator Data'!O13)/(D$140-D$139)*10))),1)</f>
        <v>7.4</v>
      </c>
      <c r="E11" s="10">
        <f>IF('Indicator Data'!P13="No data","x",ROUND(IF('Indicator Data'!P13&gt;E$140,10,IF('Indicator Data'!P13&lt;E$139,0,10-(E$140-'Indicator Data'!P13)/(E$140-E$139)*10)),1))</f>
        <v>4.9000000000000004</v>
      </c>
      <c r="F11" s="47">
        <f t="shared" si="0"/>
        <v>6.3</v>
      </c>
      <c r="G11" s="10">
        <f>IF('Indicator Data'!AG13="No data","x",ROUND(IF('Indicator Data'!AG13&gt;G$140,10,IF('Indicator Data'!AG13&lt;G$139,0,10-(G$140-'Indicator Data'!AG13)/(G$140-G$139)*10)),1))</f>
        <v>7.7</v>
      </c>
      <c r="H11" s="10">
        <f>IF('Indicator Data'!AH13="No data","x",ROUND(IF('Indicator Data'!AH13&gt;H$140,10,IF('Indicator Data'!AH13&lt;H$139,0,10-(H$140-'Indicator Data'!AH13)/(H$140-H$139)*10)),1))</f>
        <v>3.1</v>
      </c>
      <c r="I11" s="47">
        <f t="shared" si="1"/>
        <v>5.4</v>
      </c>
      <c r="J11" s="31">
        <f>SUM('Indicator Data'!R13,SUM('Indicator Data'!S13:T13)*1000000)</f>
        <v>3364800265</v>
      </c>
      <c r="K11" s="31">
        <f>J11/'Indicator Data'!BD13</f>
        <v>160.96998111970763</v>
      </c>
      <c r="L11" s="10">
        <f t="shared" si="2"/>
        <v>3.2</v>
      </c>
      <c r="M11" s="10">
        <f>IF('Indicator Data'!U13="No data","x",ROUND(IF('Indicator Data'!U13&gt;M$140,10,IF('Indicator Data'!U13&lt;M$139,0,10-(M$140-'Indicator Data'!U13)/(M$140-M$139)*10)),1))</f>
        <v>5.2</v>
      </c>
      <c r="N11" s="116">
        <f>'Indicator Data'!Q13/'Indicator Data'!BD13*1000000</f>
        <v>27.696134548849233</v>
      </c>
      <c r="O11" s="10">
        <f t="shared" si="3"/>
        <v>2.8</v>
      </c>
      <c r="P11" s="47">
        <f t="shared" si="4"/>
        <v>3.7</v>
      </c>
      <c r="Q11" s="40">
        <f t="shared" si="5"/>
        <v>5.4</v>
      </c>
      <c r="R11" s="31">
        <f>IF(AND('Indicator Data'!AM13="No data",'Indicator Data'!AN13="No data"),0,SUM('Indicator Data'!AM13:AO13))</f>
        <v>89741</v>
      </c>
      <c r="S11" s="10">
        <f t="shared" si="6"/>
        <v>6.5</v>
      </c>
      <c r="T11" s="37">
        <f>R11/'Indicator Data'!$BB13</f>
        <v>3.5746294161556794E-2</v>
      </c>
      <c r="U11" s="10">
        <f t="shared" si="7"/>
        <v>7.7</v>
      </c>
      <c r="V11" s="11">
        <f t="shared" si="8"/>
        <v>7.1</v>
      </c>
      <c r="W11" s="10">
        <f>IF('Indicator Data'!AB13="No data","x",ROUND(IF('Indicator Data'!AB13&gt;W$140,10,IF('Indicator Data'!AB13&lt;W$139,0,10-(W$140-'Indicator Data'!AB13)/(W$140-W$139)*10)),1))</f>
        <v>2</v>
      </c>
      <c r="X11" s="10">
        <f>IF('Indicator Data'!AA13="No data","x",ROUND(IF('Indicator Data'!AA13&gt;X$140,10,IF('Indicator Data'!AA13&lt;X$139,0,10-(X$140-'Indicator Data'!AA13)/(X$140-X$139)*10)),1))</f>
        <v>0.8</v>
      </c>
      <c r="Y11" s="10">
        <f>IF('Indicator Data'!AF13="No data","x",ROUND(IF('Indicator Data'!AF13&gt;Y$140,10,IF('Indicator Data'!AF13&lt;Y$139,0,10-(Y$140-'Indicator Data'!AF13)/(Y$140-Y$139)*10)),1))</f>
        <v>7.2</v>
      </c>
      <c r="Z11" s="120">
        <f>IF('Indicator Data'!AC13="No data","x",'Indicator Data'!AC13/'Indicator Data'!$BB13*100000)</f>
        <v>0</v>
      </c>
      <c r="AA11" s="118">
        <f t="shared" si="9"/>
        <v>0</v>
      </c>
      <c r="AB11" s="120">
        <f>IF('Indicator Data'!AD13="No data","x",'Indicator Data'!AD13/'Indicator Data'!$BB13*100000)</f>
        <v>2.0835584138163945</v>
      </c>
      <c r="AC11" s="118">
        <f t="shared" si="10"/>
        <v>7.7</v>
      </c>
      <c r="AD11" s="47">
        <f t="shared" si="11"/>
        <v>3.5</v>
      </c>
      <c r="AE11" s="10">
        <f>IF('Indicator Data'!V13="No data","x",ROUND(IF('Indicator Data'!V13&gt;AE$140,10,IF('Indicator Data'!V13&lt;AE$139,0,10-(AE$140-'Indicator Data'!V13)/(AE$140-AE$139)*10)),1))</f>
        <v>6.1</v>
      </c>
      <c r="AF11" s="10">
        <f>IF('Indicator Data'!W13="No data","x",ROUND(IF('Indicator Data'!W13&gt;AF$140,10,IF('Indicator Data'!W13&lt;AF$139,0,10-(AF$140-'Indicator Data'!W13)/(AF$140-AF$139)*10)),1))</f>
        <v>1.6</v>
      </c>
      <c r="AG11" s="47">
        <f t="shared" si="12"/>
        <v>3.9</v>
      </c>
      <c r="AH11" s="10">
        <f>IF('Indicator Data'!AP13="No data","x",ROUND(IF('Indicator Data'!AP13&gt;AH$140,10,IF('Indicator Data'!AP13&lt;AH$139,0,10-(AH$140-'Indicator Data'!AP13)/(AH$140-AH$139)*10)),1))</f>
        <v>2.7</v>
      </c>
      <c r="AI11" s="10">
        <f>IF('Indicator Data'!AQ13="No data","x",ROUND(IF('Indicator Data'!AQ13&gt;AI$140,10,IF('Indicator Data'!AQ13&lt;AI$139,0,10-(AI$140-'Indicator Data'!AQ13)/(AI$140-AI$139)*10)),1))</f>
        <v>0.5</v>
      </c>
      <c r="AJ11" s="47">
        <f t="shared" si="13"/>
        <v>1.6</v>
      </c>
      <c r="AK11" s="31">
        <f>'Indicator Data'!AK13+'Indicator Data'!AJ13*0.5+'Indicator Data'!AI13*0.25</f>
        <v>134651.07692307694</v>
      </c>
      <c r="AL11" s="38">
        <f>AK11/'Indicator Data'!BB13</f>
        <v>5.3635205812980903E-2</v>
      </c>
      <c r="AM11" s="47">
        <f t="shared" si="14"/>
        <v>5.4</v>
      </c>
      <c r="AN11" s="38">
        <f>IF('Indicator Data'!AL13="No data","x",'Indicator Data'!AL13/'Indicator Data'!BB13)</f>
        <v>1.7841081729601058E-3</v>
      </c>
      <c r="AO11" s="10">
        <f t="shared" si="15"/>
        <v>0.1</v>
      </c>
      <c r="AP11" s="47">
        <f t="shared" si="16"/>
        <v>0.1</v>
      </c>
      <c r="AQ11" s="32">
        <f t="shared" si="17"/>
        <v>3.1</v>
      </c>
      <c r="AR11" s="50">
        <f t="shared" si="18"/>
        <v>5.4</v>
      </c>
      <c r="AU11" s="8">
        <v>2.9</v>
      </c>
    </row>
    <row r="12" spans="1:47">
      <c r="A12" s="8" t="s">
        <v>84</v>
      </c>
      <c r="B12" s="26" t="s">
        <v>66</v>
      </c>
      <c r="C12" s="26" t="s">
        <v>85</v>
      </c>
      <c r="D12" s="10">
        <f>ROUND(IF('Indicator Data'!O14="No data",IF((0.1284*LN('Indicator Data'!BA14)-0.4735)&gt;D$140,0,IF((0.1284*LN('Indicator Data'!BA14)-0.4735)&lt;D$139,10,(D$140-(0.1284*LN('Indicator Data'!BA14)-0.4735))/(D$140-D$139)*10)),IF('Indicator Data'!O14&gt;D$140,0,IF('Indicator Data'!O14&lt;D$139,10,(D$140-'Indicator Data'!O14)/(D$140-D$139)*10))),1)</f>
        <v>8.3000000000000007</v>
      </c>
      <c r="E12" s="10">
        <f>IF('Indicator Data'!P14="No data","x",ROUND(IF('Indicator Data'!P14&gt;E$140,10,IF('Indicator Data'!P14&lt;E$139,0,10-(E$140-'Indicator Data'!P14)/(E$140-E$139)*10)),1))</f>
        <v>7.7</v>
      </c>
      <c r="F12" s="47">
        <f t="shared" si="0"/>
        <v>8</v>
      </c>
      <c r="G12" s="10">
        <f>IF('Indicator Data'!AG14="No data","x",ROUND(IF('Indicator Data'!AG14&gt;G$140,10,IF('Indicator Data'!AG14&lt;G$139,0,10-(G$140-'Indicator Data'!AG14)/(G$140-G$139)*10)),1))</f>
        <v>7.7</v>
      </c>
      <c r="H12" s="10">
        <f>IF('Indicator Data'!AH14="No data","x",ROUND(IF('Indicator Data'!AH14&gt;H$140,10,IF('Indicator Data'!AH14&lt;H$139,0,10-(H$140-'Indicator Data'!AH14)/(H$140-H$139)*10)),1))</f>
        <v>3.1</v>
      </c>
      <c r="I12" s="47">
        <f t="shared" si="1"/>
        <v>5.4</v>
      </c>
      <c r="J12" s="31">
        <f>SUM('Indicator Data'!R14,SUM('Indicator Data'!S14:T14)*1000000)</f>
        <v>3364800265</v>
      </c>
      <c r="K12" s="31">
        <f>J12/'Indicator Data'!BD14</f>
        <v>160.96998111970763</v>
      </c>
      <c r="L12" s="10">
        <f t="shared" si="2"/>
        <v>3.2</v>
      </c>
      <c r="M12" s="10">
        <f>IF('Indicator Data'!U14="No data","x",ROUND(IF('Indicator Data'!U14&gt;M$140,10,IF('Indicator Data'!U14&lt;M$139,0,10-(M$140-'Indicator Data'!U14)/(M$140-M$139)*10)),1))</f>
        <v>5.2</v>
      </c>
      <c r="N12" s="116">
        <f>'Indicator Data'!Q14/'Indicator Data'!BD14*1000000</f>
        <v>27.696134548849233</v>
      </c>
      <c r="O12" s="10">
        <f t="shared" si="3"/>
        <v>2.8</v>
      </c>
      <c r="P12" s="47">
        <f t="shared" si="4"/>
        <v>3.7</v>
      </c>
      <c r="Q12" s="40">
        <f t="shared" si="5"/>
        <v>6.3</v>
      </c>
      <c r="R12" s="31">
        <f>IF(AND('Indicator Data'!AM14="No data",'Indicator Data'!AN14="No data"),0,SUM('Indicator Data'!AM14:AO14))</f>
        <v>259303</v>
      </c>
      <c r="S12" s="10">
        <f t="shared" si="6"/>
        <v>8</v>
      </c>
      <c r="T12" s="37">
        <f>R12/'Indicator Data'!$BB14</f>
        <v>0.13651470872373123</v>
      </c>
      <c r="U12" s="10">
        <f t="shared" si="7"/>
        <v>10</v>
      </c>
      <c r="V12" s="11">
        <f t="shared" si="8"/>
        <v>9</v>
      </c>
      <c r="W12" s="10">
        <f>IF('Indicator Data'!AB14="No data","x",ROUND(IF('Indicator Data'!AB14&gt;W$140,10,IF('Indicator Data'!AB14&lt;W$139,0,10-(W$140-'Indicator Data'!AB14)/(W$140-W$139)*10)),1))</f>
        <v>1.3</v>
      </c>
      <c r="X12" s="10">
        <f>IF('Indicator Data'!AA14="No data","x",ROUND(IF('Indicator Data'!AA14&gt;X$140,10,IF('Indicator Data'!AA14&lt;X$139,0,10-(X$140-'Indicator Data'!AA14)/(X$140-X$139)*10)),1))</f>
        <v>0.8</v>
      </c>
      <c r="Y12" s="10">
        <f>IF('Indicator Data'!AF14="No data","x",ROUND(IF('Indicator Data'!AF14&gt;Y$140,10,IF('Indicator Data'!AF14&lt;Y$139,0,10-(Y$140-'Indicator Data'!AF14)/(Y$140-Y$139)*10)),1))</f>
        <v>7.2</v>
      </c>
      <c r="Z12" s="120">
        <f>IF('Indicator Data'!AC14="No data","x",'Indicator Data'!AC14/'Indicator Data'!$BB14*100000)</f>
        <v>0</v>
      </c>
      <c r="AA12" s="118">
        <f t="shared" si="9"/>
        <v>0</v>
      </c>
      <c r="AB12" s="120">
        <f>IF('Indicator Data'!AD14="No data","x",'Indicator Data'!AD14/'Indicator Data'!$BB14*100000)</f>
        <v>2.7538321497997211</v>
      </c>
      <c r="AC12" s="118">
        <f t="shared" si="10"/>
        <v>8.1</v>
      </c>
      <c r="AD12" s="47">
        <f t="shared" si="11"/>
        <v>3.5</v>
      </c>
      <c r="AE12" s="10">
        <f>IF('Indicator Data'!V14="No data","x",ROUND(IF('Indicator Data'!V14&gt;AE$140,10,IF('Indicator Data'!V14&lt;AE$139,0,10-(AE$140-'Indicator Data'!V14)/(AE$140-AE$139)*10)),1))</f>
        <v>6.1</v>
      </c>
      <c r="AF12" s="10">
        <f>IF('Indicator Data'!W14="No data","x",ROUND(IF('Indicator Data'!W14&gt;AF$140,10,IF('Indicator Data'!W14&lt;AF$139,0,10-(AF$140-'Indicator Data'!W14)/(AF$140-AF$139)*10)),1))</f>
        <v>2.5</v>
      </c>
      <c r="AG12" s="47">
        <f t="shared" si="12"/>
        <v>4.3</v>
      </c>
      <c r="AH12" s="10">
        <f>IF('Indicator Data'!AP14="No data","x",ROUND(IF('Indicator Data'!AP14&gt;AH$140,10,IF('Indicator Data'!AP14&lt;AH$139,0,10-(AH$140-'Indicator Data'!AP14)/(AH$140-AH$139)*10)),1))</f>
        <v>4.5999999999999996</v>
      </c>
      <c r="AI12" s="10">
        <f>IF('Indicator Data'!AQ14="No data","x",ROUND(IF('Indicator Data'!AQ14&gt;AI$140,10,IF('Indicator Data'!AQ14&lt;AI$139,0,10-(AI$140-'Indicator Data'!AQ14)/(AI$140-AI$139)*10)),1))</f>
        <v>1.5</v>
      </c>
      <c r="AJ12" s="47">
        <f t="shared" si="13"/>
        <v>3.1</v>
      </c>
      <c r="AK12" s="31">
        <f>'Indicator Data'!AK14+'Indicator Data'!AJ14*0.5+'Indicator Data'!AI14*0.25</f>
        <v>134651.07692307694</v>
      </c>
      <c r="AL12" s="38">
        <f>AK12/'Indicator Data'!BB14</f>
        <v>7.0889471180397359E-2</v>
      </c>
      <c r="AM12" s="47">
        <f t="shared" si="14"/>
        <v>7.1</v>
      </c>
      <c r="AN12" s="38">
        <f>IF('Indicator Data'!AL14="No data","x",'Indicator Data'!AL14/'Indicator Data'!BB14)</f>
        <v>0.26233053656030086</v>
      </c>
      <c r="AO12" s="10">
        <f t="shared" si="15"/>
        <v>10</v>
      </c>
      <c r="AP12" s="47">
        <f t="shared" si="16"/>
        <v>10</v>
      </c>
      <c r="AQ12" s="32">
        <f t="shared" si="17"/>
        <v>6.6</v>
      </c>
      <c r="AR12" s="50">
        <f t="shared" si="18"/>
        <v>8</v>
      </c>
      <c r="AU12" s="8">
        <v>3.5</v>
      </c>
    </row>
    <row r="13" spans="1:47">
      <c r="A13" s="8" t="s">
        <v>86</v>
      </c>
      <c r="B13" s="26" t="s">
        <v>66</v>
      </c>
      <c r="C13" s="26" t="s">
        <v>87</v>
      </c>
      <c r="D13" s="10">
        <f>ROUND(IF('Indicator Data'!O15="No data",IF((0.1284*LN('Indicator Data'!BA15)-0.4735)&gt;D$140,0,IF((0.1284*LN('Indicator Data'!BA15)-0.4735)&lt;D$139,10,(D$140-(0.1284*LN('Indicator Data'!BA15)-0.4735))/(D$140-D$139)*10)),IF('Indicator Data'!O15&gt;D$140,0,IF('Indicator Data'!O15&lt;D$139,10,(D$140-'Indicator Data'!O15)/(D$140-D$139)*10))),1)</f>
        <v>8.1999999999999993</v>
      </c>
      <c r="E13" s="10">
        <f>IF('Indicator Data'!P15="No data","x",ROUND(IF('Indicator Data'!P15&gt;E$140,10,IF('Indicator Data'!P15&lt;E$139,0,10-(E$140-'Indicator Data'!P15)/(E$140-E$139)*10)),1))</f>
        <v>7.1</v>
      </c>
      <c r="F13" s="47">
        <f t="shared" si="0"/>
        <v>7.7</v>
      </c>
      <c r="G13" s="10">
        <f>IF('Indicator Data'!AG15="No data","x",ROUND(IF('Indicator Data'!AG15&gt;G$140,10,IF('Indicator Data'!AG15&lt;G$139,0,10-(G$140-'Indicator Data'!AG15)/(G$140-G$139)*10)),1))</f>
        <v>7.7</v>
      </c>
      <c r="H13" s="10">
        <f>IF('Indicator Data'!AH15="No data","x",ROUND(IF('Indicator Data'!AH15&gt;H$140,10,IF('Indicator Data'!AH15&lt;H$139,0,10-(H$140-'Indicator Data'!AH15)/(H$140-H$139)*10)),1))</f>
        <v>3.1</v>
      </c>
      <c r="I13" s="47">
        <f t="shared" si="1"/>
        <v>5.4</v>
      </c>
      <c r="J13" s="31">
        <f>SUM('Indicator Data'!R15,SUM('Indicator Data'!S15:T15)*1000000)</f>
        <v>3364800265</v>
      </c>
      <c r="K13" s="31">
        <f>J13/'Indicator Data'!BD15</f>
        <v>160.96998111970763</v>
      </c>
      <c r="L13" s="10">
        <f t="shared" si="2"/>
        <v>3.2</v>
      </c>
      <c r="M13" s="10">
        <f>IF('Indicator Data'!U15="No data","x",ROUND(IF('Indicator Data'!U15&gt;M$140,10,IF('Indicator Data'!U15&lt;M$139,0,10-(M$140-'Indicator Data'!U15)/(M$140-M$139)*10)),1))</f>
        <v>5.2</v>
      </c>
      <c r="N13" s="116">
        <f>'Indicator Data'!Q15/'Indicator Data'!BD15*1000000</f>
        <v>27.696134548849233</v>
      </c>
      <c r="O13" s="10">
        <f t="shared" si="3"/>
        <v>2.8</v>
      </c>
      <c r="P13" s="47">
        <f t="shared" si="4"/>
        <v>3.7</v>
      </c>
      <c r="Q13" s="40">
        <f t="shared" si="5"/>
        <v>6.1</v>
      </c>
      <c r="R13" s="31">
        <f>IF(AND('Indicator Data'!AM15="No data",'Indicator Data'!AN15="No data"),0,SUM('Indicator Data'!AM15:AO15))</f>
        <v>55450</v>
      </c>
      <c r="S13" s="10">
        <f t="shared" si="6"/>
        <v>5.8</v>
      </c>
      <c r="T13" s="37">
        <f>R13/'Indicator Data'!$BB15</f>
        <v>5.1583842582299255E-2</v>
      </c>
      <c r="U13" s="10">
        <f t="shared" si="7"/>
        <v>8.4</v>
      </c>
      <c r="V13" s="11">
        <f t="shared" si="8"/>
        <v>7.1</v>
      </c>
      <c r="W13" s="10">
        <f>IF('Indicator Data'!AB15="No data","x",ROUND(IF('Indicator Data'!AB15&gt;W$140,10,IF('Indicator Data'!AB15&lt;W$139,0,10-(W$140-'Indicator Data'!AB15)/(W$140-W$139)*10)),1))</f>
        <v>0.9</v>
      </c>
      <c r="X13" s="10">
        <f>IF('Indicator Data'!AA15="No data","x",ROUND(IF('Indicator Data'!AA15&gt;X$140,10,IF('Indicator Data'!AA15&lt;X$139,0,10-(X$140-'Indicator Data'!AA15)/(X$140-X$139)*10)),1))</f>
        <v>0.8</v>
      </c>
      <c r="Y13" s="10">
        <f>IF('Indicator Data'!AF15="No data","x",ROUND(IF('Indicator Data'!AF15&gt;Y$140,10,IF('Indicator Data'!AF15&lt;Y$139,0,10-(Y$140-'Indicator Data'!AF15)/(Y$140-Y$139)*10)),1))</f>
        <v>7.2</v>
      </c>
      <c r="Z13" s="120">
        <f>IF('Indicator Data'!AC15="No data","x",'Indicator Data'!AC15/'Indicator Data'!$BB15*100000)</f>
        <v>0</v>
      </c>
      <c r="AA13" s="118">
        <f t="shared" si="9"/>
        <v>0</v>
      </c>
      <c r="AB13" s="120">
        <f>IF('Indicator Data'!AD15="No data","x",'Indicator Data'!AD15/'Indicator Data'!$BB15*100000)</f>
        <v>4.866062697643545</v>
      </c>
      <c r="AC13" s="118">
        <f t="shared" si="10"/>
        <v>9</v>
      </c>
      <c r="AD13" s="47">
        <f t="shared" si="11"/>
        <v>3.6</v>
      </c>
      <c r="AE13" s="10">
        <f>IF('Indicator Data'!V15="No data","x",ROUND(IF('Indicator Data'!V15&gt;AE$140,10,IF('Indicator Data'!V15&lt;AE$139,0,10-(AE$140-'Indicator Data'!V15)/(AE$140-AE$139)*10)),1))</f>
        <v>6.1</v>
      </c>
      <c r="AF13" s="10">
        <f>IF('Indicator Data'!W15="No data","x",ROUND(IF('Indicator Data'!W15&gt;AF$140,10,IF('Indicator Data'!W15&lt;AF$139,0,10-(AF$140-'Indicator Data'!W15)/(AF$140-AF$139)*10)),1))</f>
        <v>2.2999999999999998</v>
      </c>
      <c r="AG13" s="47">
        <f t="shared" si="12"/>
        <v>4.2</v>
      </c>
      <c r="AH13" s="10">
        <f>IF('Indicator Data'!AP15="No data","x",ROUND(IF('Indicator Data'!AP15&gt;AH$140,10,IF('Indicator Data'!AP15&lt;AH$139,0,10-(AH$140-'Indicator Data'!AP15)/(AH$140-AH$139)*10)),1))</f>
        <v>3.2</v>
      </c>
      <c r="AI13" s="10">
        <f>IF('Indicator Data'!AQ15="No data","x",ROUND(IF('Indicator Data'!AQ15&gt;AI$140,10,IF('Indicator Data'!AQ15&lt;AI$139,0,10-(AI$140-'Indicator Data'!AQ15)/(AI$140-AI$139)*10)),1))</f>
        <v>2.5</v>
      </c>
      <c r="AJ13" s="47">
        <f t="shared" si="13"/>
        <v>2.9</v>
      </c>
      <c r="AK13" s="31">
        <f>'Indicator Data'!AK15+'Indicator Data'!AJ15*0.5+'Indicator Data'!AI15*0.25</f>
        <v>134651.07692307694</v>
      </c>
      <c r="AL13" s="38">
        <f>AK13/'Indicator Data'!BB15</f>
        <v>0.12526275844070456</v>
      </c>
      <c r="AM13" s="47">
        <f t="shared" si="14"/>
        <v>10</v>
      </c>
      <c r="AN13" s="38">
        <f>IF('Indicator Data'!AL15="No data","x",'Indicator Data'!AL15/'Indicator Data'!BB15)</f>
        <v>5.3533702529143246E-2</v>
      </c>
      <c r="AO13" s="10">
        <f t="shared" si="15"/>
        <v>2.7</v>
      </c>
      <c r="AP13" s="47">
        <f t="shared" si="16"/>
        <v>2.7</v>
      </c>
      <c r="AQ13" s="32">
        <f t="shared" si="17"/>
        <v>5.9</v>
      </c>
      <c r="AR13" s="50">
        <f t="shared" si="18"/>
        <v>6.5</v>
      </c>
      <c r="AU13" s="8">
        <v>2.9</v>
      </c>
    </row>
    <row r="14" spans="1:47">
      <c r="A14" s="8" t="s">
        <v>88</v>
      </c>
      <c r="B14" s="26" t="s">
        <v>66</v>
      </c>
      <c r="C14" s="26" t="s">
        <v>89</v>
      </c>
      <c r="D14" s="10">
        <f>ROUND(IF('Indicator Data'!O16="No data",IF((0.1284*LN('Indicator Data'!BA16)-0.4735)&gt;D$140,0,IF((0.1284*LN('Indicator Data'!BA16)-0.4735)&lt;D$139,10,(D$140-(0.1284*LN('Indicator Data'!BA16)-0.4735))/(D$140-D$139)*10)),IF('Indicator Data'!O16&gt;D$140,0,IF('Indicator Data'!O16&lt;D$139,10,(D$140-'Indicator Data'!O16)/(D$140-D$139)*10))),1)</f>
        <v>9.9</v>
      </c>
      <c r="E14" s="10">
        <f>IF('Indicator Data'!P16="No data","x",ROUND(IF('Indicator Data'!P16&gt;E$140,10,IF('Indicator Data'!P16&lt;E$139,0,10-(E$140-'Indicator Data'!P16)/(E$140-E$139)*10)),1))</f>
        <v>10</v>
      </c>
      <c r="F14" s="47">
        <f t="shared" si="0"/>
        <v>10</v>
      </c>
      <c r="G14" s="10">
        <f>IF('Indicator Data'!AG16="No data","x",ROUND(IF('Indicator Data'!AG16&gt;G$140,10,IF('Indicator Data'!AG16&lt;G$139,0,10-(G$140-'Indicator Data'!AG16)/(G$140-G$139)*10)),1))</f>
        <v>7.7</v>
      </c>
      <c r="H14" s="10">
        <f>IF('Indicator Data'!AH16="No data","x",ROUND(IF('Indicator Data'!AH16&gt;H$140,10,IF('Indicator Data'!AH16&lt;H$139,0,10-(H$140-'Indicator Data'!AH16)/(H$140-H$139)*10)),1))</f>
        <v>3.1</v>
      </c>
      <c r="I14" s="47">
        <f t="shared" si="1"/>
        <v>5.4</v>
      </c>
      <c r="J14" s="31">
        <f>SUM('Indicator Data'!R16,SUM('Indicator Data'!S16:T16)*1000000)</f>
        <v>3364800265</v>
      </c>
      <c r="K14" s="31">
        <f>J14/'Indicator Data'!BD16</f>
        <v>160.96998111970763</v>
      </c>
      <c r="L14" s="10">
        <f t="shared" si="2"/>
        <v>3.2</v>
      </c>
      <c r="M14" s="10">
        <f>IF('Indicator Data'!U16="No data","x",ROUND(IF('Indicator Data'!U16&gt;M$140,10,IF('Indicator Data'!U16&lt;M$139,0,10-(M$140-'Indicator Data'!U16)/(M$140-M$139)*10)),1))</f>
        <v>5.2</v>
      </c>
      <c r="N14" s="116">
        <f>'Indicator Data'!Q16/'Indicator Data'!BD16*1000000</f>
        <v>27.696134548849233</v>
      </c>
      <c r="O14" s="10">
        <f t="shared" si="3"/>
        <v>2.8</v>
      </c>
      <c r="P14" s="47">
        <f t="shared" si="4"/>
        <v>3.7</v>
      </c>
      <c r="Q14" s="40">
        <f t="shared" si="5"/>
        <v>7.3</v>
      </c>
      <c r="R14" s="31">
        <f>IF(AND('Indicator Data'!AM16="No data",'Indicator Data'!AN16="No data"),0,SUM('Indicator Data'!AM16:AO16))</f>
        <v>530073</v>
      </c>
      <c r="S14" s="10">
        <f t="shared" si="6"/>
        <v>9.1</v>
      </c>
      <c r="T14" s="37">
        <f>R14/'Indicator Data'!$BB16</f>
        <v>0.44140196605003812</v>
      </c>
      <c r="U14" s="10">
        <f t="shared" si="7"/>
        <v>10</v>
      </c>
      <c r="V14" s="11">
        <f t="shared" si="8"/>
        <v>9.6</v>
      </c>
      <c r="W14" s="10">
        <f>IF('Indicator Data'!AB16="No data","x",ROUND(IF('Indicator Data'!AB16&gt;W$140,10,IF('Indicator Data'!AB16&lt;W$139,0,10-(W$140-'Indicator Data'!AB16)/(W$140-W$139)*10)),1))</f>
        <v>0.2</v>
      </c>
      <c r="X14" s="10">
        <f>IF('Indicator Data'!AA16="No data","x",ROUND(IF('Indicator Data'!AA16&gt;X$140,10,IF('Indicator Data'!AA16&lt;X$139,0,10-(X$140-'Indicator Data'!AA16)/(X$140-X$139)*10)),1))</f>
        <v>0.8</v>
      </c>
      <c r="Y14" s="10">
        <f>IF('Indicator Data'!AF16="No data","x",ROUND(IF('Indicator Data'!AF16&gt;Y$140,10,IF('Indicator Data'!AF16&lt;Y$139,0,10-(Y$140-'Indicator Data'!AF16)/(Y$140-Y$139)*10)),1))</f>
        <v>7.2</v>
      </c>
      <c r="Z14" s="120">
        <f>IF('Indicator Data'!AC16="No data","x",'Indicator Data'!AC16/'Indicator Data'!$BB16*100000)</f>
        <v>0</v>
      </c>
      <c r="AA14" s="118">
        <f t="shared" si="9"/>
        <v>0</v>
      </c>
      <c r="AB14" s="120">
        <f>IF('Indicator Data'!AD16="No data","x",'Indicator Data'!AD16/'Indicator Data'!$BB16*100000)</f>
        <v>4.3557619845107824</v>
      </c>
      <c r="AC14" s="118">
        <f t="shared" si="10"/>
        <v>8.8000000000000007</v>
      </c>
      <c r="AD14" s="47">
        <f t="shared" si="11"/>
        <v>3.4</v>
      </c>
      <c r="AE14" s="10">
        <f>IF('Indicator Data'!V16="No data","x",ROUND(IF('Indicator Data'!V16&gt;AE$140,10,IF('Indicator Data'!V16&lt;AE$139,0,10-(AE$140-'Indicator Data'!V16)/(AE$140-AE$139)*10)),1))</f>
        <v>6.1</v>
      </c>
      <c r="AF14" s="10">
        <f>IF('Indicator Data'!W16="No data","x",ROUND(IF('Indicator Data'!W16&gt;AF$140,10,IF('Indicator Data'!W16&lt;AF$139,0,10-(AF$140-'Indicator Data'!W16)/(AF$140-AF$139)*10)),1))</f>
        <v>3</v>
      </c>
      <c r="AG14" s="47">
        <f t="shared" si="12"/>
        <v>4.5999999999999996</v>
      </c>
      <c r="AH14" s="10">
        <f>IF('Indicator Data'!AP16="No data","x",ROUND(IF('Indicator Data'!AP16&gt;AH$140,10,IF('Indicator Data'!AP16&lt;AH$139,0,10-(AH$140-'Indicator Data'!AP16)/(AH$140-AH$139)*10)),1))</f>
        <v>7.7</v>
      </c>
      <c r="AI14" s="10">
        <f>IF('Indicator Data'!AQ16="No data","x",ROUND(IF('Indicator Data'!AQ16&gt;AI$140,10,IF('Indicator Data'!AQ16&lt;AI$139,0,10-(AI$140-'Indicator Data'!AQ16)/(AI$140-AI$139)*10)),1))</f>
        <v>1.8</v>
      </c>
      <c r="AJ14" s="47">
        <f t="shared" si="13"/>
        <v>4.8</v>
      </c>
      <c r="AK14" s="31">
        <f>'Indicator Data'!AK16+'Indicator Data'!AJ16*0.5+'Indicator Data'!AI16*0.25</f>
        <v>134651.07692307694</v>
      </c>
      <c r="AL14" s="38">
        <f>AK14/'Indicator Data'!BB16</f>
        <v>0.11212653744786298</v>
      </c>
      <c r="AM14" s="47">
        <f t="shared" si="14"/>
        <v>10</v>
      </c>
      <c r="AN14" s="38">
        <f>IF('Indicator Data'!AL16="No data","x",'Indicator Data'!AL16/'Indicator Data'!BB16)</f>
        <v>0.40229247596564199</v>
      </c>
      <c r="AO14" s="10">
        <f t="shared" si="15"/>
        <v>10</v>
      </c>
      <c r="AP14" s="47">
        <f t="shared" si="16"/>
        <v>10</v>
      </c>
      <c r="AQ14" s="32">
        <f t="shared" si="17"/>
        <v>7.8</v>
      </c>
      <c r="AR14" s="50">
        <f t="shared" si="18"/>
        <v>8.9</v>
      </c>
      <c r="AU14" s="8">
        <v>4.3</v>
      </c>
    </row>
    <row r="15" spans="1:47">
      <c r="A15" s="8" t="s">
        <v>90</v>
      </c>
      <c r="B15" s="26" t="s">
        <v>66</v>
      </c>
      <c r="C15" s="26" t="s">
        <v>91</v>
      </c>
      <c r="D15" s="10">
        <f>ROUND(IF('Indicator Data'!O17="No data",IF((0.1284*LN('Indicator Data'!BA17)-0.4735)&gt;D$140,0,IF((0.1284*LN('Indicator Data'!BA17)-0.4735)&lt;D$139,10,(D$140-(0.1284*LN('Indicator Data'!BA17)-0.4735))/(D$140-D$139)*10)),IF('Indicator Data'!O17&gt;D$140,0,IF('Indicator Data'!O17&lt;D$139,10,(D$140-'Indicator Data'!O17)/(D$140-D$139)*10))),1)</f>
        <v>9</v>
      </c>
      <c r="E15" s="10">
        <f>IF('Indicator Data'!P17="No data","x",ROUND(IF('Indicator Data'!P17&gt;E$140,10,IF('Indicator Data'!P17&lt;E$139,0,10-(E$140-'Indicator Data'!P17)/(E$140-E$139)*10)),1))</f>
        <v>9.4</v>
      </c>
      <c r="F15" s="47">
        <f t="shared" si="0"/>
        <v>9.1999999999999993</v>
      </c>
      <c r="G15" s="10">
        <f>IF('Indicator Data'!AG17="No data","x",ROUND(IF('Indicator Data'!AG17&gt;G$140,10,IF('Indicator Data'!AG17&lt;G$139,0,10-(G$140-'Indicator Data'!AG17)/(G$140-G$139)*10)),1))</f>
        <v>7.7</v>
      </c>
      <c r="H15" s="10">
        <f>IF('Indicator Data'!AH17="No data","x",ROUND(IF('Indicator Data'!AH17&gt;H$140,10,IF('Indicator Data'!AH17&lt;H$139,0,10-(H$140-'Indicator Data'!AH17)/(H$140-H$139)*10)),1))</f>
        <v>3.1</v>
      </c>
      <c r="I15" s="47">
        <f t="shared" si="1"/>
        <v>5.4</v>
      </c>
      <c r="J15" s="31">
        <f>SUM('Indicator Data'!R17,SUM('Indicator Data'!S17:T17)*1000000)</f>
        <v>3364800265</v>
      </c>
      <c r="K15" s="31">
        <f>J15/'Indicator Data'!BD17</f>
        <v>160.96998111970763</v>
      </c>
      <c r="L15" s="10">
        <f t="shared" si="2"/>
        <v>3.2</v>
      </c>
      <c r="M15" s="10">
        <f>IF('Indicator Data'!U17="No data","x",ROUND(IF('Indicator Data'!U17&gt;M$140,10,IF('Indicator Data'!U17&lt;M$139,0,10-(M$140-'Indicator Data'!U17)/(M$140-M$139)*10)),1))</f>
        <v>5.2</v>
      </c>
      <c r="N15" s="116">
        <f>'Indicator Data'!Q17/'Indicator Data'!BD17*1000000</f>
        <v>27.696134548849233</v>
      </c>
      <c r="O15" s="10">
        <f t="shared" si="3"/>
        <v>2.8</v>
      </c>
      <c r="P15" s="47">
        <f t="shared" si="4"/>
        <v>3.7</v>
      </c>
      <c r="Q15" s="40">
        <f t="shared" si="5"/>
        <v>6.9</v>
      </c>
      <c r="R15" s="31">
        <f>IF(AND('Indicator Data'!AM17="No data",'Indicator Data'!AN17="No data"),0,SUM('Indicator Data'!AM17:AO17))</f>
        <v>96204</v>
      </c>
      <c r="S15" s="10">
        <f t="shared" si="6"/>
        <v>6.6</v>
      </c>
      <c r="T15" s="37">
        <f>R15/'Indicator Data'!$BB17</f>
        <v>9.9562955427249106E-2</v>
      </c>
      <c r="U15" s="10">
        <f t="shared" si="7"/>
        <v>9.9</v>
      </c>
      <c r="V15" s="11">
        <f t="shared" si="8"/>
        <v>8.3000000000000007</v>
      </c>
      <c r="W15" s="10">
        <f>IF('Indicator Data'!AB17="No data","x",ROUND(IF('Indicator Data'!AB17&gt;W$140,10,IF('Indicator Data'!AB17&lt;W$139,0,10-(W$140-'Indicator Data'!AB17)/(W$140-W$139)*10)),1))</f>
        <v>1.7</v>
      </c>
      <c r="X15" s="10">
        <f>IF('Indicator Data'!AA17="No data","x",ROUND(IF('Indicator Data'!AA17&gt;X$140,10,IF('Indicator Data'!AA17&lt;X$139,0,10-(X$140-'Indicator Data'!AA17)/(X$140-X$139)*10)),1))</f>
        <v>0.8</v>
      </c>
      <c r="Y15" s="10">
        <f>IF('Indicator Data'!AF17="No data","x",ROUND(IF('Indicator Data'!AF17&gt;Y$140,10,IF('Indicator Data'!AF17&lt;Y$139,0,10-(Y$140-'Indicator Data'!AF17)/(Y$140-Y$139)*10)),1))</f>
        <v>7.2</v>
      </c>
      <c r="Z15" s="120">
        <f>IF('Indicator Data'!AC17="No data","x",'Indicator Data'!AC17/'Indicator Data'!$BB17*100000)</f>
        <v>0</v>
      </c>
      <c r="AA15" s="118">
        <f t="shared" si="9"/>
        <v>0</v>
      </c>
      <c r="AB15" s="120">
        <f>IF('Indicator Data'!AD17="No data","x",'Indicator Data'!AD17/'Indicator Data'!$BB17*100000)</f>
        <v>5.4134011452050128</v>
      </c>
      <c r="AC15" s="118">
        <f t="shared" si="10"/>
        <v>9.1</v>
      </c>
      <c r="AD15" s="47">
        <f t="shared" si="11"/>
        <v>3.8</v>
      </c>
      <c r="AE15" s="10">
        <f>IF('Indicator Data'!V17="No data","x",ROUND(IF('Indicator Data'!V17&gt;AE$140,10,IF('Indicator Data'!V17&lt;AE$139,0,10-(AE$140-'Indicator Data'!V17)/(AE$140-AE$139)*10)),1))</f>
        <v>6.1</v>
      </c>
      <c r="AF15" s="10">
        <f>IF('Indicator Data'!W17="No data","x",ROUND(IF('Indicator Data'!W17&gt;AF$140,10,IF('Indicator Data'!W17&lt;AF$139,0,10-(AF$140-'Indicator Data'!W17)/(AF$140-AF$139)*10)),1))</f>
        <v>1.6</v>
      </c>
      <c r="AG15" s="47">
        <f t="shared" si="12"/>
        <v>3.9</v>
      </c>
      <c r="AH15" s="10">
        <f>IF('Indicator Data'!AP17="No data","x",ROUND(IF('Indicator Data'!AP17&gt;AH$140,10,IF('Indicator Data'!AP17&lt;AH$139,0,10-(AH$140-'Indicator Data'!AP17)/(AH$140-AH$139)*10)),1))</f>
        <v>3</v>
      </c>
      <c r="AI15" s="10">
        <f>IF('Indicator Data'!AQ17="No data","x",ROUND(IF('Indicator Data'!AQ17&gt;AI$140,10,IF('Indicator Data'!AQ17&lt;AI$139,0,10-(AI$140-'Indicator Data'!AQ17)/(AI$140-AI$139)*10)),1))</f>
        <v>1.9</v>
      </c>
      <c r="AJ15" s="47">
        <f t="shared" si="13"/>
        <v>2.5</v>
      </c>
      <c r="AK15" s="31">
        <f>'Indicator Data'!AK17+'Indicator Data'!AJ17*0.5+'Indicator Data'!AI17*0.25</f>
        <v>141525.69230769231</v>
      </c>
      <c r="AL15" s="38">
        <f>AK15/'Indicator Data'!BB17</f>
        <v>0.14646705121451645</v>
      </c>
      <c r="AM15" s="47">
        <f t="shared" si="14"/>
        <v>10</v>
      </c>
      <c r="AN15" s="38">
        <f>IF('Indicator Data'!AL17="No data","x",'Indicator Data'!AL17/'Indicator Data'!BB17)</f>
        <v>4.1341746501728824E-2</v>
      </c>
      <c r="AO15" s="10">
        <f t="shared" si="15"/>
        <v>2.1</v>
      </c>
      <c r="AP15" s="47">
        <f t="shared" si="16"/>
        <v>2.1</v>
      </c>
      <c r="AQ15" s="32">
        <f t="shared" si="17"/>
        <v>5.7</v>
      </c>
      <c r="AR15" s="50">
        <f t="shared" si="18"/>
        <v>7.2</v>
      </c>
      <c r="AU15" s="8">
        <v>3.6</v>
      </c>
    </row>
    <row r="16" spans="1:47">
      <c r="A16" s="8" t="s">
        <v>93</v>
      </c>
      <c r="B16" s="26" t="s">
        <v>94</v>
      </c>
      <c r="C16" s="26" t="s">
        <v>95</v>
      </c>
      <c r="D16" s="10">
        <f>ROUND(IF('Indicator Data'!O18="No data",IF((0.1284*LN('Indicator Data'!BA18)-0.4735)&gt;D$140,0,IF((0.1284*LN('Indicator Data'!BA18)-0.4735)&lt;D$139,10,(D$140-(0.1284*LN('Indicator Data'!BA18)-0.4735))/(D$140-D$139)*10)),IF('Indicator Data'!O18&gt;D$140,0,IF('Indicator Data'!O18&lt;D$139,10,(D$140-'Indicator Data'!O18)/(D$140-D$139)*10))),1)</f>
        <v>6.9</v>
      </c>
      <c r="E16" s="10">
        <f>IF('Indicator Data'!P18="No data","x",ROUND(IF('Indicator Data'!P18&gt;E$140,10,IF('Indicator Data'!P18&lt;E$139,0,10-(E$140-'Indicator Data'!P18)/(E$140-E$139)*10)),1))</f>
        <v>7.5</v>
      </c>
      <c r="F16" s="47">
        <f t="shared" si="0"/>
        <v>7.2</v>
      </c>
      <c r="G16" s="10">
        <f>IF('Indicator Data'!AG18="No data","x",ROUND(IF('Indicator Data'!AG18&gt;G$140,10,IF('Indicator Data'!AG18&lt;G$139,0,10-(G$140-'Indicator Data'!AG18)/(G$140-G$139)*10)),1))</f>
        <v>7.4</v>
      </c>
      <c r="H16" s="10">
        <f>IF('Indicator Data'!AH18="No data","x",ROUND(IF('Indicator Data'!AH18&gt;H$140,10,IF('Indicator Data'!AH18&lt;H$139,0,10-(H$140-'Indicator Data'!AH18)/(H$140-H$139)*10)),1))</f>
        <v>4.3</v>
      </c>
      <c r="I16" s="47">
        <f t="shared" si="1"/>
        <v>5.9</v>
      </c>
      <c r="J16" s="31">
        <f>SUM('Indicator Data'!R18,SUM('Indicator Data'!S18:T18)*1000000)</f>
        <v>2442430332.0000005</v>
      </c>
      <c r="K16" s="31">
        <f>J16/'Indicator Data'!BD18</f>
        <v>92.007942630912311</v>
      </c>
      <c r="L16" s="10">
        <f t="shared" si="2"/>
        <v>1.8</v>
      </c>
      <c r="M16" s="10">
        <f>IF('Indicator Data'!U18="No data","x",ROUND(IF('Indicator Data'!U18&gt;M$140,10,IF('Indicator Data'!U18&lt;M$139,0,10-(M$140-'Indicator Data'!U18)/(M$140-M$139)*10)),1))</f>
        <v>1.8</v>
      </c>
      <c r="N16" s="116">
        <f>'Indicator Data'!Q18/'Indicator Data'!BD18*1000000</f>
        <v>21.848978055489173</v>
      </c>
      <c r="O16" s="10">
        <f t="shared" si="3"/>
        <v>2.2000000000000002</v>
      </c>
      <c r="P16" s="47">
        <f t="shared" si="4"/>
        <v>1.9</v>
      </c>
      <c r="Q16" s="40">
        <f t="shared" si="5"/>
        <v>5.6</v>
      </c>
      <c r="R16" s="31">
        <f>IF(AND('Indicator Data'!AM18="No data",'Indicator Data'!AN18="No data"),0,SUM('Indicator Data'!AM18:AO18))</f>
        <v>62087</v>
      </c>
      <c r="S16" s="10">
        <f t="shared" si="6"/>
        <v>6</v>
      </c>
      <c r="T16" s="37">
        <f>R16/'Indicator Data'!$BB18</f>
        <v>4.2498300738776494E-2</v>
      </c>
      <c r="U16" s="10">
        <f t="shared" si="7"/>
        <v>8</v>
      </c>
      <c r="V16" s="11">
        <f t="shared" si="8"/>
        <v>7</v>
      </c>
      <c r="W16" s="10">
        <f>IF('Indicator Data'!AB18="No data","x",ROUND(IF('Indicator Data'!AB18&gt;W$140,10,IF('Indicator Data'!AB18&lt;W$139,0,10-(W$140-'Indicator Data'!AB18)/(W$140-W$139)*10)),1))</f>
        <v>8.1999999999999993</v>
      </c>
      <c r="X16" s="10">
        <f>IF('Indicator Data'!AA18="No data","x",ROUND(IF('Indicator Data'!AA18&gt;X$140,10,IF('Indicator Data'!AA18&lt;X$139,0,10-(X$140-'Indicator Data'!AA18)/(X$140-X$139)*10)),1))</f>
        <v>2.9</v>
      </c>
      <c r="Y16" s="10">
        <f>IF('Indicator Data'!AF18="No data","x",ROUND(IF('Indicator Data'!AF18&gt;Y$140,10,IF('Indicator Data'!AF18&lt;Y$139,0,10-(Y$140-'Indicator Data'!AF18)/(Y$140-Y$139)*10)),1))</f>
        <v>4.2</v>
      </c>
      <c r="Z16" s="120">
        <f>IF('Indicator Data'!AC18="No data","x",'Indicator Data'!AC18/'Indicator Data'!$BB18*100000)</f>
        <v>0</v>
      </c>
      <c r="AA16" s="118">
        <f t="shared" si="9"/>
        <v>0</v>
      </c>
      <c r="AB16" s="120">
        <f>IF('Indicator Data'!AD18="No data","x",'Indicator Data'!AD18/'Indicator Data'!$BB18*100000)</f>
        <v>41.788478427083042</v>
      </c>
      <c r="AC16" s="118">
        <f t="shared" si="10"/>
        <v>10</v>
      </c>
      <c r="AD16" s="47">
        <f t="shared" si="11"/>
        <v>5.0999999999999996</v>
      </c>
      <c r="AE16" s="10">
        <f>IF('Indicator Data'!V18="No data","x",ROUND(IF('Indicator Data'!V18&gt;AE$140,10,IF('Indicator Data'!V18&lt;AE$139,0,10-(AE$140-'Indicator Data'!V18)/(AE$140-AE$139)*10)),1))</f>
        <v>6.4</v>
      </c>
      <c r="AF16" s="10">
        <f>IF('Indicator Data'!W18="No data","x",ROUND(IF('Indicator Data'!W18&gt;AF$140,10,IF('Indicator Data'!W18&lt;AF$139,0,10-(AF$140-'Indicator Data'!W18)/(AF$140-AF$139)*10)),1))</f>
        <v>2.2000000000000002</v>
      </c>
      <c r="AG16" s="47">
        <f t="shared" si="12"/>
        <v>4.3</v>
      </c>
      <c r="AH16" s="10">
        <f>IF('Indicator Data'!AP18="No data","x",ROUND(IF('Indicator Data'!AP18&gt;AH$140,10,IF('Indicator Data'!AP18&lt;AH$139,0,10-(AH$140-'Indicator Data'!AP18)/(AH$140-AH$139)*10)),1))</f>
        <v>2.6</v>
      </c>
      <c r="AI16" s="10">
        <f>IF('Indicator Data'!AQ18="No data","x",ROUND(IF('Indicator Data'!AQ18&gt;AI$140,10,IF('Indicator Data'!AQ18&lt;AI$139,0,10-(AI$140-'Indicator Data'!AQ18)/(AI$140-AI$139)*10)),1))</f>
        <v>3.4</v>
      </c>
      <c r="AJ16" s="47">
        <f t="shared" si="13"/>
        <v>3</v>
      </c>
      <c r="AK16" s="31">
        <f>'Indicator Data'!AK18+'Indicator Data'!AJ18*0.5+'Indicator Data'!AI18*0.25</f>
        <v>119456.35</v>
      </c>
      <c r="AL16" s="38">
        <f>AK16/'Indicator Data'!BB18</f>
        <v>8.176738910652058E-2</v>
      </c>
      <c r="AM16" s="47">
        <f t="shared" si="14"/>
        <v>8.1999999999999993</v>
      </c>
      <c r="AN16" s="38">
        <f>IF('Indicator Data'!AL18="No data","x",'Indicator Data'!AL18/'Indicator Data'!BB18)</f>
        <v>5.8846117778482046E-2</v>
      </c>
      <c r="AO16" s="10">
        <f t="shared" si="15"/>
        <v>2.9</v>
      </c>
      <c r="AP16" s="47">
        <f t="shared" si="16"/>
        <v>2.9</v>
      </c>
      <c r="AQ16" s="32">
        <f t="shared" si="17"/>
        <v>5.0999999999999996</v>
      </c>
      <c r="AR16" s="50">
        <f t="shared" si="18"/>
        <v>6.1</v>
      </c>
      <c r="AU16" s="8">
        <v>5.9</v>
      </c>
    </row>
    <row r="17" spans="1:47">
      <c r="A17" s="8" t="s">
        <v>70</v>
      </c>
      <c r="B17" s="26" t="s">
        <v>94</v>
      </c>
      <c r="C17" s="26" t="s">
        <v>96</v>
      </c>
      <c r="D17" s="10">
        <f>ROUND(IF('Indicator Data'!O19="No data",IF((0.1284*LN('Indicator Data'!BA19)-0.4735)&gt;D$140,0,IF((0.1284*LN('Indicator Data'!BA19)-0.4735)&lt;D$139,10,(D$140-(0.1284*LN('Indicator Data'!BA19)-0.4735))/(D$140-D$139)*10)),IF('Indicator Data'!O19&gt;D$140,0,IF('Indicator Data'!O19&lt;D$139,10,(D$140-'Indicator Data'!O19)/(D$140-D$139)*10))),1)</f>
        <v>4.3</v>
      </c>
      <c r="E17" s="10">
        <f>IF('Indicator Data'!P19="No data","x",ROUND(IF('Indicator Data'!P19&gt;E$140,10,IF('Indicator Data'!P19&lt;E$139,0,10-(E$140-'Indicator Data'!P19)/(E$140-E$139)*10)),1))</f>
        <v>1.2</v>
      </c>
      <c r="F17" s="47">
        <f t="shared" si="0"/>
        <v>2.9</v>
      </c>
      <c r="G17" s="10">
        <f>IF('Indicator Data'!AG19="No data","x",ROUND(IF('Indicator Data'!AG19&gt;G$140,10,IF('Indicator Data'!AG19&lt;G$139,0,10-(G$140-'Indicator Data'!AG19)/(G$140-G$139)*10)),1))</f>
        <v>7.4</v>
      </c>
      <c r="H17" s="10">
        <f>IF('Indicator Data'!AH19="No data","x",ROUND(IF('Indicator Data'!AH19&gt;H$140,10,IF('Indicator Data'!AH19&lt;H$139,0,10-(H$140-'Indicator Data'!AH19)/(H$140-H$139)*10)),1))</f>
        <v>4.3</v>
      </c>
      <c r="I17" s="47">
        <f t="shared" si="1"/>
        <v>5.9</v>
      </c>
      <c r="J17" s="31">
        <f>SUM('Indicator Data'!R19,SUM('Indicator Data'!S19:T19)*1000000)</f>
        <v>2442430332.0000005</v>
      </c>
      <c r="K17" s="31">
        <f>J17/'Indicator Data'!BD19</f>
        <v>92.007942630912311</v>
      </c>
      <c r="L17" s="10">
        <f t="shared" si="2"/>
        <v>1.8</v>
      </c>
      <c r="M17" s="10">
        <f>IF('Indicator Data'!U19="No data","x",ROUND(IF('Indicator Data'!U19&gt;M$140,10,IF('Indicator Data'!U19&lt;M$139,0,10-(M$140-'Indicator Data'!U19)/(M$140-M$139)*10)),1))</f>
        <v>1.8</v>
      </c>
      <c r="N17" s="116">
        <f>'Indicator Data'!Q19/'Indicator Data'!BD19*1000000</f>
        <v>21.848978055489173</v>
      </c>
      <c r="O17" s="10">
        <f t="shared" si="3"/>
        <v>2.2000000000000002</v>
      </c>
      <c r="P17" s="47">
        <f t="shared" si="4"/>
        <v>1.9</v>
      </c>
      <c r="Q17" s="40">
        <f t="shared" si="5"/>
        <v>3.4</v>
      </c>
      <c r="R17" s="31">
        <f>IF(AND('Indicator Data'!AM19="No data",'Indicator Data'!AN19="No data"),0,SUM('Indicator Data'!AM19:AO19))</f>
        <v>85212</v>
      </c>
      <c r="S17" s="10">
        <f t="shared" si="6"/>
        <v>6.4</v>
      </c>
      <c r="T17" s="37">
        <f>R17/'Indicator Data'!$BB19</f>
        <v>2.4276729416403516E-2</v>
      </c>
      <c r="U17" s="10">
        <f t="shared" si="7"/>
        <v>7</v>
      </c>
      <c r="V17" s="11">
        <f t="shared" si="8"/>
        <v>6.7</v>
      </c>
      <c r="W17" s="10">
        <f>IF('Indicator Data'!AB19="No data","x",ROUND(IF('Indicator Data'!AB19&gt;W$140,10,IF('Indicator Data'!AB19&lt;W$139,0,10-(W$140-'Indicator Data'!AB19)/(W$140-W$139)*10)),1))</f>
        <v>7</v>
      </c>
      <c r="X17" s="10">
        <f>IF('Indicator Data'!AA19="No data","x",ROUND(IF('Indicator Data'!AA19&gt;X$140,10,IF('Indicator Data'!AA19&lt;X$139,0,10-(X$140-'Indicator Data'!AA19)/(X$140-X$139)*10)),1))</f>
        <v>2.9</v>
      </c>
      <c r="Y17" s="10">
        <f>IF('Indicator Data'!AF19="No data","x",ROUND(IF('Indicator Data'!AF19&gt;Y$140,10,IF('Indicator Data'!AF19&lt;Y$139,0,10-(Y$140-'Indicator Data'!AF19)/(Y$140-Y$139)*10)),1))</f>
        <v>4.2</v>
      </c>
      <c r="Z17" s="120">
        <f>IF('Indicator Data'!AC19="No data","x",'Indicator Data'!AC19/'Indicator Data'!$BB19*100000)</f>
        <v>0</v>
      </c>
      <c r="AA17" s="118">
        <f t="shared" si="9"/>
        <v>0</v>
      </c>
      <c r="AB17" s="120">
        <f>IF('Indicator Data'!AD19="No data","x",'Indicator Data'!AD19/'Indicator Data'!$BB19*100000)</f>
        <v>17.39302364539542</v>
      </c>
      <c r="AC17" s="118">
        <f t="shared" si="10"/>
        <v>10</v>
      </c>
      <c r="AD17" s="47">
        <f t="shared" si="11"/>
        <v>4.8</v>
      </c>
      <c r="AE17" s="10">
        <f>IF('Indicator Data'!V19="No data","x",ROUND(IF('Indicator Data'!V19&gt;AE$140,10,IF('Indicator Data'!V19&lt;AE$139,0,10-(AE$140-'Indicator Data'!V19)/(AE$140-AE$139)*10)),1))</f>
        <v>5.6</v>
      </c>
      <c r="AF17" s="10">
        <f>IF('Indicator Data'!W19="No data","x",ROUND(IF('Indicator Data'!W19&gt;AF$140,10,IF('Indicator Data'!W19&lt;AF$139,0,10-(AF$140-'Indicator Data'!W19)/(AF$140-AF$139)*10)),1))</f>
        <v>0.6</v>
      </c>
      <c r="AG17" s="47">
        <f t="shared" si="12"/>
        <v>3.1</v>
      </c>
      <c r="AH17" s="10" t="str">
        <f>IF('Indicator Data'!AP19="No data","x",ROUND(IF('Indicator Data'!AP19&gt;AH$140,10,IF('Indicator Data'!AP19&lt;AH$139,0,10-(AH$140-'Indicator Data'!AP19)/(AH$140-AH$139)*10)),1))</f>
        <v>x</v>
      </c>
      <c r="AI17" s="10">
        <f>IF('Indicator Data'!AQ19="No data","x",ROUND(IF('Indicator Data'!AQ19&gt;AI$140,10,IF('Indicator Data'!AQ19&lt;AI$139,0,10-(AI$140-'Indicator Data'!AQ19)/(AI$140-AI$139)*10)),1))</f>
        <v>0.2</v>
      </c>
      <c r="AJ17" s="47">
        <f t="shared" si="13"/>
        <v>0.2</v>
      </c>
      <c r="AK17" s="31">
        <f>'Indicator Data'!AK19+'Indicator Data'!AJ19*0.5+'Indicator Data'!AI19*0.25</f>
        <v>121456.35</v>
      </c>
      <c r="AL17" s="38">
        <f>AK17/'Indicator Data'!BB19</f>
        <v>3.4602672685232143E-2</v>
      </c>
      <c r="AM17" s="47">
        <f t="shared" si="14"/>
        <v>3.5</v>
      </c>
      <c r="AN17" s="38">
        <f>IF('Indicator Data'!AL19="No data","x",'Indicator Data'!AL19/'Indicator Data'!BB19)</f>
        <v>3.5004279168143387E-2</v>
      </c>
      <c r="AO17" s="10">
        <f t="shared" si="15"/>
        <v>1.8</v>
      </c>
      <c r="AP17" s="47">
        <f t="shared" si="16"/>
        <v>1.8</v>
      </c>
      <c r="AQ17" s="32">
        <f t="shared" si="17"/>
        <v>2.8</v>
      </c>
      <c r="AR17" s="50">
        <f t="shared" si="18"/>
        <v>5.0999999999999996</v>
      </c>
      <c r="AU17" s="8">
        <v>2.6</v>
      </c>
    </row>
    <row r="18" spans="1:47">
      <c r="A18" s="8" t="s">
        <v>80</v>
      </c>
      <c r="B18" s="26" t="s">
        <v>94</v>
      </c>
      <c r="C18" s="26" t="s">
        <v>97</v>
      </c>
      <c r="D18" s="10">
        <f>ROUND(IF('Indicator Data'!O20="No data",IF((0.1284*LN('Indicator Data'!BA20)-0.4735)&gt;D$140,0,IF((0.1284*LN('Indicator Data'!BA20)-0.4735)&lt;D$139,10,(D$140-(0.1284*LN('Indicator Data'!BA20)-0.4735))/(D$140-D$139)*10)),IF('Indicator Data'!O20&gt;D$140,0,IF('Indicator Data'!O20&lt;D$139,10,(D$140-'Indicator Data'!O20)/(D$140-D$139)*10))),1)</f>
        <v>6.3</v>
      </c>
      <c r="E18" s="10">
        <f>IF('Indicator Data'!P20="No data","x",ROUND(IF('Indicator Data'!P20&gt;E$140,10,IF('Indicator Data'!P20&lt;E$139,0,10-(E$140-'Indicator Data'!P20)/(E$140-E$139)*10)),1))</f>
        <v>5.6</v>
      </c>
      <c r="F18" s="47">
        <f t="shared" si="0"/>
        <v>6</v>
      </c>
      <c r="G18" s="10">
        <f>IF('Indicator Data'!AG20="No data","x",ROUND(IF('Indicator Data'!AG20&gt;G$140,10,IF('Indicator Data'!AG20&lt;G$139,0,10-(G$140-'Indicator Data'!AG20)/(G$140-G$139)*10)),1))</f>
        <v>7.4</v>
      </c>
      <c r="H18" s="10">
        <f>IF('Indicator Data'!AH20="No data","x",ROUND(IF('Indicator Data'!AH20&gt;H$140,10,IF('Indicator Data'!AH20&lt;H$139,0,10-(H$140-'Indicator Data'!AH20)/(H$140-H$139)*10)),1))</f>
        <v>4.3</v>
      </c>
      <c r="I18" s="47">
        <f t="shared" si="1"/>
        <v>5.9</v>
      </c>
      <c r="J18" s="31">
        <f>SUM('Indicator Data'!R20,SUM('Indicator Data'!S20:T20)*1000000)</f>
        <v>2442430332.0000005</v>
      </c>
      <c r="K18" s="31">
        <f>J18/'Indicator Data'!BD20</f>
        <v>92.007942630912311</v>
      </c>
      <c r="L18" s="10">
        <f t="shared" si="2"/>
        <v>1.8</v>
      </c>
      <c r="M18" s="10">
        <f>IF('Indicator Data'!U20="No data","x",ROUND(IF('Indicator Data'!U20&gt;M$140,10,IF('Indicator Data'!U20&lt;M$139,0,10-(M$140-'Indicator Data'!U20)/(M$140-M$139)*10)),1))</f>
        <v>1.8</v>
      </c>
      <c r="N18" s="116">
        <f>'Indicator Data'!Q20/'Indicator Data'!BD20*1000000</f>
        <v>21.848978055489173</v>
      </c>
      <c r="O18" s="10">
        <f t="shared" si="3"/>
        <v>2.2000000000000002</v>
      </c>
      <c r="P18" s="47">
        <f t="shared" si="4"/>
        <v>1.9</v>
      </c>
      <c r="Q18" s="40">
        <f t="shared" si="5"/>
        <v>5</v>
      </c>
      <c r="R18" s="31">
        <f>IF(AND('Indicator Data'!AM20="No data",'Indicator Data'!AN20="No data"),0,SUM('Indicator Data'!AM20:AO20))</f>
        <v>164823</v>
      </c>
      <c r="S18" s="10">
        <f t="shared" si="6"/>
        <v>7.4</v>
      </c>
      <c r="T18" s="37">
        <f>R18/'Indicator Data'!$BB20</f>
        <v>7.5447920962852119E-2</v>
      </c>
      <c r="U18" s="10">
        <f t="shared" si="7"/>
        <v>9.3000000000000007</v>
      </c>
      <c r="V18" s="11">
        <f t="shared" si="8"/>
        <v>8.4</v>
      </c>
      <c r="W18" s="10">
        <f>IF('Indicator Data'!AB20="No data","x",ROUND(IF('Indicator Data'!AB20&gt;W$140,10,IF('Indicator Data'!AB20&lt;W$139,0,10-(W$140-'Indicator Data'!AB20)/(W$140-W$139)*10)),1))</f>
        <v>10</v>
      </c>
      <c r="X18" s="10">
        <f>IF('Indicator Data'!AA20="No data","x",ROUND(IF('Indicator Data'!AA20&gt;X$140,10,IF('Indicator Data'!AA20&lt;X$139,0,10-(X$140-'Indicator Data'!AA20)/(X$140-X$139)*10)),1))</f>
        <v>2.9</v>
      </c>
      <c r="Y18" s="10">
        <f>IF('Indicator Data'!AF20="No data","x",ROUND(IF('Indicator Data'!AF20&gt;Y$140,10,IF('Indicator Data'!AF20&lt;Y$139,0,10-(Y$140-'Indicator Data'!AF20)/(Y$140-Y$139)*10)),1))</f>
        <v>4.2</v>
      </c>
      <c r="Z18" s="120">
        <f>IF('Indicator Data'!AC20="No data","x",'Indicator Data'!AC20/'Indicator Data'!$BB20*100000)</f>
        <v>0.18310046768436958</v>
      </c>
      <c r="AA18" s="118">
        <f t="shared" si="9"/>
        <v>3.4</v>
      </c>
      <c r="AB18" s="120">
        <f>IF('Indicator Data'!AD20="No data","x",'Indicator Data'!AD20/'Indicator Data'!$BB20*100000)</f>
        <v>27.945708880326908</v>
      </c>
      <c r="AC18" s="118">
        <f t="shared" si="10"/>
        <v>10</v>
      </c>
      <c r="AD18" s="47">
        <f t="shared" si="11"/>
        <v>6.1</v>
      </c>
      <c r="AE18" s="10">
        <f>IF('Indicator Data'!V20="No data","x",ROUND(IF('Indicator Data'!V20&gt;AE$140,10,IF('Indicator Data'!V20&lt;AE$139,0,10-(AE$140-'Indicator Data'!V20)/(AE$140-AE$139)*10)),1))</f>
        <v>8.5</v>
      </c>
      <c r="AF18" s="10">
        <f>IF('Indicator Data'!W20="No data","x",ROUND(IF('Indicator Data'!W20&gt;AF$140,10,IF('Indicator Data'!W20&lt;AF$139,0,10-(AF$140-'Indicator Data'!W20)/(AF$140-AF$139)*10)),1))</f>
        <v>0.7</v>
      </c>
      <c r="AG18" s="47">
        <f t="shared" si="12"/>
        <v>4.5999999999999996</v>
      </c>
      <c r="AH18" s="10">
        <f>IF('Indicator Data'!AP20="No data","x",ROUND(IF('Indicator Data'!AP20&gt;AH$140,10,IF('Indicator Data'!AP20&lt;AH$139,0,10-(AH$140-'Indicator Data'!AP20)/(AH$140-AH$139)*10)),1))</f>
        <v>1.2</v>
      </c>
      <c r="AI18" s="10">
        <f>IF('Indicator Data'!AQ20="No data","x",ROUND(IF('Indicator Data'!AQ20&gt;AI$140,10,IF('Indicator Data'!AQ20&lt;AI$139,0,10-(AI$140-'Indicator Data'!AQ20)/(AI$140-AI$139)*10)),1))</f>
        <v>0.8</v>
      </c>
      <c r="AJ18" s="47">
        <f t="shared" si="13"/>
        <v>1</v>
      </c>
      <c r="AK18" s="31">
        <f>'Indicator Data'!AK20+'Indicator Data'!AJ20*0.5+'Indicator Data'!AI20*0.25</f>
        <v>119456.35</v>
      </c>
      <c r="AL18" s="38">
        <f>AK18/'Indicator Data'!BB20</f>
        <v>5.4681283882169356E-2</v>
      </c>
      <c r="AM18" s="47">
        <f t="shared" si="14"/>
        <v>5.5</v>
      </c>
      <c r="AN18" s="38">
        <f>IF('Indicator Data'!AL20="No data","x",'Indicator Data'!AL20/'Indicator Data'!BB20)</f>
        <v>3.090964770096764E-2</v>
      </c>
      <c r="AO18" s="10">
        <f t="shared" si="15"/>
        <v>1.5</v>
      </c>
      <c r="AP18" s="47">
        <f t="shared" si="16"/>
        <v>1.5</v>
      </c>
      <c r="AQ18" s="32">
        <f t="shared" si="17"/>
        <v>4</v>
      </c>
      <c r="AR18" s="50">
        <f t="shared" si="18"/>
        <v>6.7</v>
      </c>
      <c r="AU18" s="8">
        <v>4.0999999999999996</v>
      </c>
    </row>
    <row r="19" spans="1:47">
      <c r="A19" s="8" t="s">
        <v>98</v>
      </c>
      <c r="B19" s="26" t="s">
        <v>94</v>
      </c>
      <c r="C19" s="26" t="s">
        <v>99</v>
      </c>
      <c r="D19" s="10">
        <f>ROUND(IF('Indicator Data'!O21="No data",IF((0.1284*LN('Indicator Data'!BA21)-0.4735)&gt;D$140,0,IF((0.1284*LN('Indicator Data'!BA21)-0.4735)&lt;D$139,10,(D$140-(0.1284*LN('Indicator Data'!BA21)-0.4735))/(D$140-D$139)*10)),IF('Indicator Data'!O21&gt;D$140,0,IF('Indicator Data'!O21&lt;D$139,10,(D$140-'Indicator Data'!O21)/(D$140-D$139)*10))),1)</f>
        <v>7.4</v>
      </c>
      <c r="E19" s="10">
        <f>IF('Indicator Data'!P21="No data","x",ROUND(IF('Indicator Data'!P21&gt;E$140,10,IF('Indicator Data'!P21&lt;E$139,0,10-(E$140-'Indicator Data'!P21)/(E$140-E$139)*10)),1))</f>
        <v>8.6</v>
      </c>
      <c r="F19" s="47">
        <f t="shared" si="0"/>
        <v>8.1</v>
      </c>
      <c r="G19" s="10">
        <f>IF('Indicator Data'!AG21="No data","x",ROUND(IF('Indicator Data'!AG21&gt;G$140,10,IF('Indicator Data'!AG21&lt;G$139,0,10-(G$140-'Indicator Data'!AG21)/(G$140-G$139)*10)),1))</f>
        <v>7.4</v>
      </c>
      <c r="H19" s="10">
        <f>IF('Indicator Data'!AH21="No data","x",ROUND(IF('Indicator Data'!AH21&gt;H$140,10,IF('Indicator Data'!AH21&lt;H$139,0,10-(H$140-'Indicator Data'!AH21)/(H$140-H$139)*10)),1))</f>
        <v>4.3</v>
      </c>
      <c r="I19" s="47">
        <f t="shared" si="1"/>
        <v>5.9</v>
      </c>
      <c r="J19" s="31">
        <f>SUM('Indicator Data'!R21,SUM('Indicator Data'!S21:T21)*1000000)</f>
        <v>2442430332.0000005</v>
      </c>
      <c r="K19" s="31">
        <f>J19/'Indicator Data'!BD21</f>
        <v>92.007942630912311</v>
      </c>
      <c r="L19" s="10">
        <f t="shared" si="2"/>
        <v>1.8</v>
      </c>
      <c r="M19" s="10">
        <f>IF('Indicator Data'!U21="No data","x",ROUND(IF('Indicator Data'!U21&gt;M$140,10,IF('Indicator Data'!U21&lt;M$139,0,10-(M$140-'Indicator Data'!U21)/(M$140-M$139)*10)),1))</f>
        <v>1.8</v>
      </c>
      <c r="N19" s="116">
        <f>'Indicator Data'!Q21/'Indicator Data'!BD21*1000000</f>
        <v>21.848978055489173</v>
      </c>
      <c r="O19" s="10">
        <f t="shared" si="3"/>
        <v>2.2000000000000002</v>
      </c>
      <c r="P19" s="47">
        <f t="shared" si="4"/>
        <v>1.9</v>
      </c>
      <c r="Q19" s="40">
        <f t="shared" si="5"/>
        <v>6</v>
      </c>
      <c r="R19" s="31">
        <f>IF(AND('Indicator Data'!AM21="No data",'Indicator Data'!AN21="No data"),0,SUM('Indicator Data'!AM21:AO21))</f>
        <v>574243</v>
      </c>
      <c r="S19" s="10">
        <f t="shared" si="6"/>
        <v>9.1999999999999993</v>
      </c>
      <c r="T19" s="37">
        <f>R19/'Indicator Data'!$BB21</f>
        <v>0.11088315235231555</v>
      </c>
      <c r="U19" s="10">
        <f t="shared" si="7"/>
        <v>10</v>
      </c>
      <c r="V19" s="11">
        <f t="shared" si="8"/>
        <v>9.6</v>
      </c>
      <c r="W19" s="10">
        <f>IF('Indicator Data'!AB21="No data","x",ROUND(IF('Indicator Data'!AB21&gt;W$140,10,IF('Indicator Data'!AB21&lt;W$139,0,10-(W$140-'Indicator Data'!AB21)/(W$140-W$139)*10)),1))</f>
        <v>2.2000000000000002</v>
      </c>
      <c r="X19" s="10">
        <f>IF('Indicator Data'!AA21="No data","x",ROUND(IF('Indicator Data'!AA21&gt;X$140,10,IF('Indicator Data'!AA21&lt;X$139,0,10-(X$140-'Indicator Data'!AA21)/(X$140-X$139)*10)),1))</f>
        <v>2.9</v>
      </c>
      <c r="Y19" s="10">
        <f>IF('Indicator Data'!AF21="No data","x",ROUND(IF('Indicator Data'!AF21&gt;Y$140,10,IF('Indicator Data'!AF21&lt;Y$139,0,10-(Y$140-'Indicator Data'!AF21)/(Y$140-Y$139)*10)),1))</f>
        <v>4.2</v>
      </c>
      <c r="Z19" s="120">
        <f>IF('Indicator Data'!AC21="No data","x",'Indicator Data'!AC21/'Indicator Data'!$BB21*100000)</f>
        <v>5.7928343411577793E-2</v>
      </c>
      <c r="AA19" s="118">
        <f t="shared" si="9"/>
        <v>2.1</v>
      </c>
      <c r="AB19" s="120">
        <f>IF('Indicator Data'!AD21="No data","x",'Indicator Data'!AD21/'Indicator Data'!$BB21*100000)</f>
        <v>11.788417884256081</v>
      </c>
      <c r="AC19" s="118">
        <f t="shared" si="10"/>
        <v>10</v>
      </c>
      <c r="AD19" s="47">
        <f t="shared" si="11"/>
        <v>4.3</v>
      </c>
      <c r="AE19" s="10">
        <f>IF('Indicator Data'!V21="No data","x",ROUND(IF('Indicator Data'!V21&gt;AE$140,10,IF('Indicator Data'!V21&lt;AE$139,0,10-(AE$140-'Indicator Data'!V21)/(AE$140-AE$139)*10)),1))</f>
        <v>6.6</v>
      </c>
      <c r="AF19" s="10">
        <f>IF('Indicator Data'!W21="No data","x",ROUND(IF('Indicator Data'!W21&gt;AF$140,10,IF('Indicator Data'!W21&lt;AF$139,0,10-(AF$140-'Indicator Data'!W21)/(AF$140-AF$139)*10)),1))</f>
        <v>2.2000000000000002</v>
      </c>
      <c r="AG19" s="47">
        <f t="shared" si="12"/>
        <v>4.4000000000000004</v>
      </c>
      <c r="AH19" s="10">
        <f>IF('Indicator Data'!AP21="No data","x",ROUND(IF('Indicator Data'!AP21&gt;AH$140,10,IF('Indicator Data'!AP21&lt;AH$139,0,10-(AH$140-'Indicator Data'!AP21)/(AH$140-AH$139)*10)),1))</f>
        <v>3.2</v>
      </c>
      <c r="AI19" s="10">
        <f>IF('Indicator Data'!AQ21="No data","x",ROUND(IF('Indicator Data'!AQ21&gt;AI$140,10,IF('Indicator Data'!AQ21&lt;AI$139,0,10-(AI$140-'Indicator Data'!AQ21)/(AI$140-AI$139)*10)),1))</f>
        <v>3.7</v>
      </c>
      <c r="AJ19" s="47">
        <f t="shared" si="13"/>
        <v>3.5</v>
      </c>
      <c r="AK19" s="31">
        <f>'Indicator Data'!AK21+'Indicator Data'!AJ21*0.5+'Indicator Data'!AI21*0.25</f>
        <v>121172.6</v>
      </c>
      <c r="AL19" s="38">
        <f>AK19/'Indicator Data'!BB21</f>
        <v>2.3397759949579169E-2</v>
      </c>
      <c r="AM19" s="47">
        <f t="shared" si="14"/>
        <v>2.2999999999999998</v>
      </c>
      <c r="AN19" s="38">
        <f>IF('Indicator Data'!AL21="No data","x",'Indicator Data'!AL21/'Indicator Data'!BB21)</f>
        <v>0.19287666746736509</v>
      </c>
      <c r="AO19" s="10">
        <f t="shared" si="15"/>
        <v>9.6</v>
      </c>
      <c r="AP19" s="47">
        <f t="shared" si="16"/>
        <v>9.6</v>
      </c>
      <c r="AQ19" s="32">
        <f t="shared" si="17"/>
        <v>5.7</v>
      </c>
      <c r="AR19" s="50">
        <f t="shared" si="18"/>
        <v>8.3000000000000007</v>
      </c>
      <c r="AU19" s="8">
        <v>6.4</v>
      </c>
    </row>
    <row r="20" spans="1:47">
      <c r="A20" s="8" t="s">
        <v>100</v>
      </c>
      <c r="B20" s="26" t="s">
        <v>94</v>
      </c>
      <c r="C20" s="26" t="s">
        <v>101</v>
      </c>
      <c r="D20" s="10">
        <f>ROUND(IF('Indicator Data'!O22="No data",IF((0.1284*LN('Indicator Data'!BA22)-0.4735)&gt;D$140,0,IF((0.1284*LN('Indicator Data'!BA22)-0.4735)&lt;D$139,10,(D$140-(0.1284*LN('Indicator Data'!BA22)-0.4735))/(D$140-D$139)*10)),IF('Indicator Data'!O22&gt;D$140,0,IF('Indicator Data'!O22&lt;D$139,10,(D$140-'Indicator Data'!O22)/(D$140-D$139)*10))),1)</f>
        <v>3.8</v>
      </c>
      <c r="E20" s="10">
        <f>IF('Indicator Data'!P22="No data","x",ROUND(IF('Indicator Data'!P22&gt;E$140,10,IF('Indicator Data'!P22&lt;E$139,0,10-(E$140-'Indicator Data'!P22)/(E$140-E$139)*10)),1))</f>
        <v>0</v>
      </c>
      <c r="F20" s="47">
        <f t="shared" si="0"/>
        <v>2.1</v>
      </c>
      <c r="G20" s="10">
        <f>IF('Indicator Data'!AG22="No data","x",ROUND(IF('Indicator Data'!AG22&gt;G$140,10,IF('Indicator Data'!AG22&lt;G$139,0,10-(G$140-'Indicator Data'!AG22)/(G$140-G$139)*10)),1))</f>
        <v>7.4</v>
      </c>
      <c r="H20" s="10">
        <f>IF('Indicator Data'!AH22="No data","x",ROUND(IF('Indicator Data'!AH22&gt;H$140,10,IF('Indicator Data'!AH22&lt;H$139,0,10-(H$140-'Indicator Data'!AH22)/(H$140-H$139)*10)),1))</f>
        <v>4.3</v>
      </c>
      <c r="I20" s="47">
        <f t="shared" si="1"/>
        <v>5.9</v>
      </c>
      <c r="J20" s="31">
        <f>SUM('Indicator Data'!R22,SUM('Indicator Data'!S22:T22)*1000000)</f>
        <v>2442430332.0000005</v>
      </c>
      <c r="K20" s="31">
        <f>J20/'Indicator Data'!BD22</f>
        <v>92.007942630912311</v>
      </c>
      <c r="L20" s="10">
        <f t="shared" si="2"/>
        <v>1.8</v>
      </c>
      <c r="M20" s="10">
        <f>IF('Indicator Data'!U22="No data","x",ROUND(IF('Indicator Data'!U22&gt;M$140,10,IF('Indicator Data'!U22&lt;M$139,0,10-(M$140-'Indicator Data'!U22)/(M$140-M$139)*10)),1))</f>
        <v>1.8</v>
      </c>
      <c r="N20" s="116">
        <f>'Indicator Data'!Q22/'Indicator Data'!BD22*1000000</f>
        <v>21.848978055489173</v>
      </c>
      <c r="O20" s="10">
        <f t="shared" si="3"/>
        <v>2.2000000000000002</v>
      </c>
      <c r="P20" s="47">
        <f t="shared" si="4"/>
        <v>1.9</v>
      </c>
      <c r="Q20" s="40">
        <f t="shared" si="5"/>
        <v>3</v>
      </c>
      <c r="R20" s="31">
        <f>IF(AND('Indicator Data'!AM22="No data",'Indicator Data'!AN22="No data"),0,SUM('Indicator Data'!AM22:AO22))</f>
        <v>80474</v>
      </c>
      <c r="S20" s="10">
        <f t="shared" si="6"/>
        <v>6.4</v>
      </c>
      <c r="T20" s="37">
        <f>R20/'Indicator Data'!$BB22</f>
        <v>1.8753009024393315E-2</v>
      </c>
      <c r="U20" s="10">
        <f t="shared" si="7"/>
        <v>6.6</v>
      </c>
      <c r="V20" s="11">
        <f t="shared" si="8"/>
        <v>6.5</v>
      </c>
      <c r="W20" s="10">
        <f>IF('Indicator Data'!AB22="No data","x",ROUND(IF('Indicator Data'!AB22&gt;W$140,10,IF('Indicator Data'!AB22&lt;W$139,0,10-(W$140-'Indicator Data'!AB22)/(W$140-W$139)*10)),1))</f>
        <v>4.8</v>
      </c>
      <c r="X20" s="10">
        <f>IF('Indicator Data'!AA22="No data","x",ROUND(IF('Indicator Data'!AA22&gt;X$140,10,IF('Indicator Data'!AA22&lt;X$139,0,10-(X$140-'Indicator Data'!AA22)/(X$140-X$139)*10)),1))</f>
        <v>2.9</v>
      </c>
      <c r="Y20" s="10">
        <f>IF('Indicator Data'!AF22="No data","x",ROUND(IF('Indicator Data'!AF22&gt;Y$140,10,IF('Indicator Data'!AF22&lt;Y$139,0,10-(Y$140-'Indicator Data'!AF22)/(Y$140-Y$139)*10)),1))</f>
        <v>4.2</v>
      </c>
      <c r="Z20" s="120">
        <f>IF('Indicator Data'!AC22="No data","x",'Indicator Data'!AC22/'Indicator Data'!$BB22*100000)</f>
        <v>0.39615422796764954</v>
      </c>
      <c r="AA20" s="118">
        <f t="shared" si="9"/>
        <v>4.3</v>
      </c>
      <c r="AB20" s="120">
        <f>IF('Indicator Data'!AD22="No data","x",'Indicator Data'!AD22/'Indicator Data'!$BB22*100000)</f>
        <v>14.226597422014711</v>
      </c>
      <c r="AC20" s="118">
        <f t="shared" si="10"/>
        <v>10</v>
      </c>
      <c r="AD20" s="47">
        <f t="shared" si="11"/>
        <v>5.2</v>
      </c>
      <c r="AE20" s="10">
        <f>IF('Indicator Data'!V22="No data","x",ROUND(IF('Indicator Data'!V22&gt;AE$140,10,IF('Indicator Data'!V22&lt;AE$139,0,10-(AE$140-'Indicator Data'!V22)/(AE$140-AE$139)*10)),1))</f>
        <v>3.6</v>
      </c>
      <c r="AF20" s="10">
        <f>IF('Indicator Data'!W22="No data","x",ROUND(IF('Indicator Data'!W22&gt;AF$140,10,IF('Indicator Data'!W22&lt;AF$139,0,10-(AF$140-'Indicator Data'!W22)/(AF$140-AF$139)*10)),1))</f>
        <v>0.4</v>
      </c>
      <c r="AG20" s="47">
        <f t="shared" si="12"/>
        <v>2</v>
      </c>
      <c r="AH20" s="10">
        <f>IF('Indicator Data'!AP22="No data","x",ROUND(IF('Indicator Data'!AP22&gt;AH$140,10,IF('Indicator Data'!AP22&lt;AH$139,0,10-(AH$140-'Indicator Data'!AP22)/(AH$140-AH$139)*10)),1))</f>
        <v>3.5</v>
      </c>
      <c r="AI20" s="10">
        <f>IF('Indicator Data'!AQ22="No data","x",ROUND(IF('Indicator Data'!AQ22&gt;AI$140,10,IF('Indicator Data'!AQ22&lt;AI$139,0,10-(AI$140-'Indicator Data'!AQ22)/(AI$140-AI$139)*10)),1))</f>
        <v>0.1</v>
      </c>
      <c r="AJ20" s="47">
        <f t="shared" si="13"/>
        <v>1.8</v>
      </c>
      <c r="AK20" s="31">
        <f>'Indicator Data'!AK22+'Indicator Data'!AJ22*0.5+'Indicator Data'!AI22*0.25</f>
        <v>121172.6</v>
      </c>
      <c r="AL20" s="38">
        <f>AK20/'Indicator Data'!BB22</f>
        <v>2.8237081061078129E-2</v>
      </c>
      <c r="AM20" s="47">
        <f t="shared" si="14"/>
        <v>2.8</v>
      </c>
      <c r="AN20" s="38">
        <f>IF('Indicator Data'!AL22="No data","x",'Indicator Data'!AL22/'Indicator Data'!BB22)</f>
        <v>2.6278541164385827E-2</v>
      </c>
      <c r="AO20" s="10">
        <f t="shared" si="15"/>
        <v>1.3</v>
      </c>
      <c r="AP20" s="47">
        <f t="shared" si="16"/>
        <v>1.3</v>
      </c>
      <c r="AQ20" s="32">
        <f t="shared" si="17"/>
        <v>2.7</v>
      </c>
      <c r="AR20" s="50">
        <f t="shared" si="18"/>
        <v>4.9000000000000004</v>
      </c>
      <c r="AU20" s="8">
        <v>2.7</v>
      </c>
    </row>
    <row r="21" spans="1:47">
      <c r="A21" s="8" t="s">
        <v>84</v>
      </c>
      <c r="B21" s="26" t="s">
        <v>94</v>
      </c>
      <c r="C21" s="26" t="s">
        <v>102</v>
      </c>
      <c r="D21" s="10">
        <f>ROUND(IF('Indicator Data'!O23="No data",IF((0.1284*LN('Indicator Data'!BA23)-0.4735)&gt;D$140,0,IF((0.1284*LN('Indicator Data'!BA23)-0.4735)&lt;D$139,10,(D$140-(0.1284*LN('Indicator Data'!BA23)-0.4735))/(D$140-D$139)*10)),IF('Indicator Data'!O23&gt;D$140,0,IF('Indicator Data'!O23&lt;D$139,10,(D$140-'Indicator Data'!O23)/(D$140-D$139)*10))),1)</f>
        <v>7.5</v>
      </c>
      <c r="E21" s="10">
        <f>IF('Indicator Data'!P23="No data","x",ROUND(IF('Indicator Data'!P23&gt;E$140,10,IF('Indicator Data'!P23&lt;E$139,0,10-(E$140-'Indicator Data'!P23)/(E$140-E$139)*10)),1))</f>
        <v>8.3000000000000007</v>
      </c>
      <c r="F21" s="47">
        <f t="shared" si="0"/>
        <v>7.9</v>
      </c>
      <c r="G21" s="10">
        <f>IF('Indicator Data'!AG23="No data","x",ROUND(IF('Indicator Data'!AG23&gt;G$140,10,IF('Indicator Data'!AG23&lt;G$139,0,10-(G$140-'Indicator Data'!AG23)/(G$140-G$139)*10)),1))</f>
        <v>7.4</v>
      </c>
      <c r="H21" s="10">
        <f>IF('Indicator Data'!AH23="No data","x",ROUND(IF('Indicator Data'!AH23&gt;H$140,10,IF('Indicator Data'!AH23&lt;H$139,0,10-(H$140-'Indicator Data'!AH23)/(H$140-H$139)*10)),1))</f>
        <v>4.3</v>
      </c>
      <c r="I21" s="47">
        <f t="shared" si="1"/>
        <v>5.9</v>
      </c>
      <c r="J21" s="31">
        <f>SUM('Indicator Data'!R23,SUM('Indicator Data'!S23:T23)*1000000)</f>
        <v>2442430332.0000005</v>
      </c>
      <c r="K21" s="31">
        <f>J21/'Indicator Data'!BD23</f>
        <v>92.007942630912311</v>
      </c>
      <c r="L21" s="10">
        <f t="shared" si="2"/>
        <v>1.8</v>
      </c>
      <c r="M21" s="10">
        <f>IF('Indicator Data'!U23="No data","x",ROUND(IF('Indicator Data'!U23&gt;M$140,10,IF('Indicator Data'!U23&lt;M$139,0,10-(M$140-'Indicator Data'!U23)/(M$140-M$139)*10)),1))</f>
        <v>1.8</v>
      </c>
      <c r="N21" s="116">
        <f>'Indicator Data'!Q23/'Indicator Data'!BD23*1000000</f>
        <v>21.848978055489173</v>
      </c>
      <c r="O21" s="10">
        <f t="shared" si="3"/>
        <v>2.2000000000000002</v>
      </c>
      <c r="P21" s="47">
        <f t="shared" si="4"/>
        <v>1.9</v>
      </c>
      <c r="Q21" s="40">
        <f t="shared" si="5"/>
        <v>5.9</v>
      </c>
      <c r="R21" s="31">
        <f>IF(AND('Indicator Data'!AM23="No data",'Indicator Data'!AN23="No data"),0,SUM('Indicator Data'!AM23:AO23))</f>
        <v>37637</v>
      </c>
      <c r="S21" s="10">
        <f t="shared" si="6"/>
        <v>5.3</v>
      </c>
      <c r="T21" s="37">
        <f>R21/'Indicator Data'!$BB23</f>
        <v>1.9814672765972905E-2</v>
      </c>
      <c r="U21" s="10">
        <f t="shared" si="7"/>
        <v>6.7</v>
      </c>
      <c r="V21" s="11">
        <f t="shared" si="8"/>
        <v>6</v>
      </c>
      <c r="W21" s="10">
        <f>IF('Indicator Data'!AB23="No data","x",ROUND(IF('Indicator Data'!AB23&gt;W$140,10,IF('Indicator Data'!AB23&lt;W$139,0,10-(W$140-'Indicator Data'!AB23)/(W$140-W$139)*10)),1))</f>
        <v>3.4</v>
      </c>
      <c r="X21" s="10">
        <f>IF('Indicator Data'!AA23="No data","x",ROUND(IF('Indicator Data'!AA23&gt;X$140,10,IF('Indicator Data'!AA23&lt;X$139,0,10-(X$140-'Indicator Data'!AA23)/(X$140-X$139)*10)),1))</f>
        <v>2.9</v>
      </c>
      <c r="Y21" s="10">
        <f>IF('Indicator Data'!AF23="No data","x",ROUND(IF('Indicator Data'!AF23&gt;Y$140,10,IF('Indicator Data'!AF23&lt;Y$139,0,10-(Y$140-'Indicator Data'!AF23)/(Y$140-Y$139)*10)),1))</f>
        <v>4.2</v>
      </c>
      <c r="Z21" s="120">
        <f>IF('Indicator Data'!AC23="No data","x",'Indicator Data'!AC23/'Indicator Data'!$BB23*100000)</f>
        <v>0</v>
      </c>
      <c r="AA21" s="118">
        <f t="shared" si="9"/>
        <v>0</v>
      </c>
      <c r="AB21" s="120">
        <f>IF('Indicator Data'!AD23="No data","x",'Indicator Data'!AD23/'Indicator Data'!$BB23*100000)</f>
        <v>32.140865966008072</v>
      </c>
      <c r="AC21" s="118">
        <f t="shared" si="10"/>
        <v>10</v>
      </c>
      <c r="AD21" s="47">
        <f t="shared" si="11"/>
        <v>4.0999999999999996</v>
      </c>
      <c r="AE21" s="10">
        <f>IF('Indicator Data'!V23="No data","x",ROUND(IF('Indicator Data'!V23&gt;AE$140,10,IF('Indicator Data'!V23&lt;AE$139,0,10-(AE$140-'Indicator Data'!V23)/(AE$140-AE$139)*10)),1))</f>
        <v>7.8</v>
      </c>
      <c r="AF21" s="10">
        <f>IF('Indicator Data'!W23="No data","x",ROUND(IF('Indicator Data'!W23&gt;AF$140,10,IF('Indicator Data'!W23&lt;AF$139,0,10-(AF$140-'Indicator Data'!W23)/(AF$140-AF$139)*10)),1))</f>
        <v>1.1000000000000001</v>
      </c>
      <c r="AG21" s="47">
        <f t="shared" si="12"/>
        <v>4.5</v>
      </c>
      <c r="AH21" s="10">
        <f>IF('Indicator Data'!AP23="No data","x",ROUND(IF('Indicator Data'!AP23&gt;AH$140,10,IF('Indicator Data'!AP23&lt;AH$139,0,10-(AH$140-'Indicator Data'!AP23)/(AH$140-AH$139)*10)),1))</f>
        <v>2.8</v>
      </c>
      <c r="AI21" s="10">
        <f>IF('Indicator Data'!AQ23="No data","x",ROUND(IF('Indicator Data'!AQ23&gt;AI$140,10,IF('Indicator Data'!AQ23&lt;AI$139,0,10-(AI$140-'Indicator Data'!AQ23)/(AI$140-AI$139)*10)),1))</f>
        <v>1.6</v>
      </c>
      <c r="AJ21" s="47">
        <f t="shared" si="13"/>
        <v>2.2000000000000002</v>
      </c>
      <c r="AK21" s="31">
        <f>'Indicator Data'!AK23+'Indicator Data'!AJ23*0.5+'Indicator Data'!AI23*0.25</f>
        <v>119456.35</v>
      </c>
      <c r="AL21" s="38">
        <f>AK21/'Indicator Data'!BB23</f>
        <v>6.2889935039124462E-2</v>
      </c>
      <c r="AM21" s="47">
        <f t="shared" si="14"/>
        <v>6.3</v>
      </c>
      <c r="AN21" s="38">
        <f>IF('Indicator Data'!AL23="No data","x",'Indicator Data'!AL23/'Indicator Data'!BB23)</f>
        <v>0.17576341795603045</v>
      </c>
      <c r="AO21" s="10">
        <f t="shared" si="15"/>
        <v>8.8000000000000007</v>
      </c>
      <c r="AP21" s="47">
        <f t="shared" si="16"/>
        <v>8.8000000000000007</v>
      </c>
      <c r="AQ21" s="32">
        <f t="shared" si="17"/>
        <v>5.7</v>
      </c>
      <c r="AR21" s="50">
        <f t="shared" si="18"/>
        <v>5.9</v>
      </c>
      <c r="AU21" s="8">
        <v>5.7</v>
      </c>
    </row>
    <row r="22" spans="1:47">
      <c r="A22" s="8" t="s">
        <v>103</v>
      </c>
      <c r="B22" s="26" t="s">
        <v>94</v>
      </c>
      <c r="C22" s="26" t="s">
        <v>104</v>
      </c>
      <c r="D22" s="10">
        <f>ROUND(IF('Indicator Data'!O24="No data",IF((0.1284*LN('Indicator Data'!BA24)-0.4735)&gt;D$140,0,IF((0.1284*LN('Indicator Data'!BA24)-0.4735)&lt;D$139,10,(D$140-(0.1284*LN('Indicator Data'!BA24)-0.4735))/(D$140-D$139)*10)),IF('Indicator Data'!O24&gt;D$140,0,IF('Indicator Data'!O24&lt;D$139,10,(D$140-'Indicator Data'!O24)/(D$140-D$139)*10))),1)</f>
        <v>6</v>
      </c>
      <c r="E22" s="10">
        <f>IF('Indicator Data'!P24="No data","x",ROUND(IF('Indicator Data'!P24&gt;E$140,10,IF('Indicator Data'!P24&lt;E$139,0,10-(E$140-'Indicator Data'!P24)/(E$140-E$139)*10)),1))</f>
        <v>3.9</v>
      </c>
      <c r="F22" s="47">
        <f t="shared" si="0"/>
        <v>5</v>
      </c>
      <c r="G22" s="10">
        <f>IF('Indicator Data'!AG24="No data","x",ROUND(IF('Indicator Data'!AG24&gt;G$140,10,IF('Indicator Data'!AG24&lt;G$139,0,10-(G$140-'Indicator Data'!AG24)/(G$140-G$139)*10)),1))</f>
        <v>7.4</v>
      </c>
      <c r="H22" s="10">
        <f>IF('Indicator Data'!AH24="No data","x",ROUND(IF('Indicator Data'!AH24&gt;H$140,10,IF('Indicator Data'!AH24&lt;H$139,0,10-(H$140-'Indicator Data'!AH24)/(H$140-H$139)*10)),1))</f>
        <v>4.3</v>
      </c>
      <c r="I22" s="47">
        <f t="shared" si="1"/>
        <v>5.9</v>
      </c>
      <c r="J22" s="31">
        <f>SUM('Indicator Data'!R24,SUM('Indicator Data'!S24:T24)*1000000)</f>
        <v>2442430332.0000005</v>
      </c>
      <c r="K22" s="31">
        <f>J22/'Indicator Data'!BD24</f>
        <v>92.007942630912311</v>
      </c>
      <c r="L22" s="10">
        <f t="shared" si="2"/>
        <v>1.8</v>
      </c>
      <c r="M22" s="10">
        <f>IF('Indicator Data'!U24="No data","x",ROUND(IF('Indicator Data'!U24&gt;M$140,10,IF('Indicator Data'!U24&lt;M$139,0,10-(M$140-'Indicator Data'!U24)/(M$140-M$139)*10)),1))</f>
        <v>1.8</v>
      </c>
      <c r="N22" s="116">
        <f>'Indicator Data'!Q24/'Indicator Data'!BD24*1000000</f>
        <v>21.848978055489173</v>
      </c>
      <c r="O22" s="10">
        <f t="shared" si="3"/>
        <v>2.2000000000000002</v>
      </c>
      <c r="P22" s="47">
        <f t="shared" si="4"/>
        <v>1.9</v>
      </c>
      <c r="Q22" s="40">
        <f t="shared" si="5"/>
        <v>4.5</v>
      </c>
      <c r="R22" s="31">
        <f>IF(AND('Indicator Data'!AM24="No data",'Indicator Data'!AN24="No data"),0,SUM('Indicator Data'!AM24:AO24))</f>
        <v>189139</v>
      </c>
      <c r="S22" s="10">
        <f t="shared" si="6"/>
        <v>7.6</v>
      </c>
      <c r="T22" s="37">
        <f>R22/'Indicator Data'!$BB24</f>
        <v>7.9837285399754168E-2</v>
      </c>
      <c r="U22" s="10">
        <f t="shared" si="7"/>
        <v>9.4</v>
      </c>
      <c r="V22" s="11">
        <f t="shared" si="8"/>
        <v>8.5</v>
      </c>
      <c r="W22" s="10">
        <f>IF('Indicator Data'!AB24="No data","x",ROUND(IF('Indicator Data'!AB24&gt;W$140,10,IF('Indicator Data'!AB24&lt;W$139,0,10-(W$140-'Indicator Data'!AB24)/(W$140-W$139)*10)),1))</f>
        <v>8</v>
      </c>
      <c r="X22" s="10">
        <f>IF('Indicator Data'!AA24="No data","x",ROUND(IF('Indicator Data'!AA24&gt;X$140,10,IF('Indicator Data'!AA24&lt;X$139,0,10-(X$140-'Indicator Data'!AA24)/(X$140-X$139)*10)),1))</f>
        <v>2.9</v>
      </c>
      <c r="Y22" s="10">
        <f>IF('Indicator Data'!AF24="No data","x",ROUND(IF('Indicator Data'!AF24&gt;Y$140,10,IF('Indicator Data'!AF24&lt;Y$139,0,10-(Y$140-'Indicator Data'!AF24)/(Y$140-Y$139)*10)),1))</f>
        <v>4.2</v>
      </c>
      <c r="Z22" s="120">
        <f>IF('Indicator Data'!AC24="No data","x",'Indicator Data'!AC24/'Indicator Data'!$BB24*100000)</f>
        <v>0.75979630705226053</v>
      </c>
      <c r="AA22" s="118">
        <f t="shared" si="9"/>
        <v>5.0999999999999996</v>
      </c>
      <c r="AB22" s="120">
        <f>IF('Indicator Data'!AD24="No data","x",'Indicator Data'!AD24/'Indicator Data'!$BB24*100000)</f>
        <v>25.769758080855834</v>
      </c>
      <c r="AC22" s="118">
        <f t="shared" si="10"/>
        <v>10</v>
      </c>
      <c r="AD22" s="47">
        <f t="shared" si="11"/>
        <v>6</v>
      </c>
      <c r="AE22" s="10">
        <f>IF('Indicator Data'!V24="No data","x",ROUND(IF('Indicator Data'!V24&gt;AE$140,10,IF('Indicator Data'!V24&lt;AE$139,0,10-(AE$140-'Indicator Data'!V24)/(AE$140-AE$139)*10)),1))</f>
        <v>4</v>
      </c>
      <c r="AF22" s="10">
        <f>IF('Indicator Data'!W24="No data","x",ROUND(IF('Indicator Data'!W24&gt;AF$140,10,IF('Indicator Data'!W24&lt;AF$139,0,10-(AF$140-'Indicator Data'!W24)/(AF$140-AF$139)*10)),1))</f>
        <v>0.4</v>
      </c>
      <c r="AG22" s="47">
        <f t="shared" si="12"/>
        <v>2.2000000000000002</v>
      </c>
      <c r="AH22" s="10">
        <f>IF('Indicator Data'!AP24="No data","x",ROUND(IF('Indicator Data'!AP24&gt;AH$140,10,IF('Indicator Data'!AP24&lt;AH$139,0,10-(AH$140-'Indicator Data'!AP24)/(AH$140-AH$139)*10)),1))</f>
        <v>0</v>
      </c>
      <c r="AI22" s="10">
        <f>IF('Indicator Data'!AQ24="No data","x",ROUND(IF('Indicator Data'!AQ24&gt;AI$140,10,IF('Indicator Data'!AQ24&lt;AI$139,0,10-(AI$140-'Indicator Data'!AQ24)/(AI$140-AI$139)*10)),1))</f>
        <v>0</v>
      </c>
      <c r="AJ22" s="47">
        <f t="shared" si="13"/>
        <v>0</v>
      </c>
      <c r="AK22" s="31">
        <f>'Indicator Data'!AK24+'Indicator Data'!AJ24*0.5+'Indicator Data'!AI24*0.25</f>
        <v>197782.6</v>
      </c>
      <c r="AL22" s="38">
        <f>AK22/'Indicator Data'!BB24</f>
        <v>8.3485827266219115E-2</v>
      </c>
      <c r="AM22" s="47">
        <f t="shared" si="14"/>
        <v>8.3000000000000007</v>
      </c>
      <c r="AN22" s="38">
        <f>IF('Indicator Data'!AL24="No data","x",'Indicator Data'!AL24/'Indicator Data'!BB24)</f>
        <v>0.14964146056488323</v>
      </c>
      <c r="AO22" s="10">
        <f t="shared" si="15"/>
        <v>7.5</v>
      </c>
      <c r="AP22" s="47">
        <f t="shared" si="16"/>
        <v>7.5</v>
      </c>
      <c r="AQ22" s="32">
        <f t="shared" si="17"/>
        <v>5.6</v>
      </c>
      <c r="AR22" s="50">
        <f t="shared" si="18"/>
        <v>7.3</v>
      </c>
      <c r="AU22" s="8">
        <v>2.5</v>
      </c>
    </row>
    <row r="23" spans="1:47">
      <c r="A23" s="8" t="s">
        <v>105</v>
      </c>
      <c r="B23" s="26" t="s">
        <v>94</v>
      </c>
      <c r="C23" s="26" t="s">
        <v>106</v>
      </c>
      <c r="D23" s="10">
        <f>ROUND(IF('Indicator Data'!O25="No data",IF((0.1284*LN('Indicator Data'!BA25)-0.4735)&gt;D$140,0,IF((0.1284*LN('Indicator Data'!BA25)-0.4735)&lt;D$139,10,(D$140-(0.1284*LN('Indicator Data'!BA25)-0.4735))/(D$140-D$139)*10)),IF('Indicator Data'!O25&gt;D$140,0,IF('Indicator Data'!O25&lt;D$139,10,(D$140-'Indicator Data'!O25)/(D$140-D$139)*10))),1)</f>
        <v>5</v>
      </c>
      <c r="E23" s="10">
        <f>IF('Indicator Data'!P25="No data","x",ROUND(IF('Indicator Data'!P25&gt;E$140,10,IF('Indicator Data'!P25&lt;E$139,0,10-(E$140-'Indicator Data'!P25)/(E$140-E$139)*10)),1))</f>
        <v>1.1000000000000001</v>
      </c>
      <c r="F23" s="47">
        <f t="shared" si="0"/>
        <v>3.3</v>
      </c>
      <c r="G23" s="10">
        <f>IF('Indicator Data'!AG25="No data","x",ROUND(IF('Indicator Data'!AG25&gt;G$140,10,IF('Indicator Data'!AG25&lt;G$139,0,10-(G$140-'Indicator Data'!AG25)/(G$140-G$139)*10)),1))</f>
        <v>7.4</v>
      </c>
      <c r="H23" s="10">
        <f>IF('Indicator Data'!AH25="No data","x",ROUND(IF('Indicator Data'!AH25&gt;H$140,10,IF('Indicator Data'!AH25&lt;H$139,0,10-(H$140-'Indicator Data'!AH25)/(H$140-H$139)*10)),1))</f>
        <v>4.3</v>
      </c>
      <c r="I23" s="47">
        <f t="shared" si="1"/>
        <v>5.9</v>
      </c>
      <c r="J23" s="31">
        <f>SUM('Indicator Data'!R25,SUM('Indicator Data'!S25:T25)*1000000)</f>
        <v>2442430332.0000005</v>
      </c>
      <c r="K23" s="31">
        <f>J23/'Indicator Data'!BD25</f>
        <v>92.007942630912311</v>
      </c>
      <c r="L23" s="10">
        <f t="shared" si="2"/>
        <v>1.8</v>
      </c>
      <c r="M23" s="10">
        <f>IF('Indicator Data'!U25="No data","x",ROUND(IF('Indicator Data'!U25&gt;M$140,10,IF('Indicator Data'!U25&lt;M$139,0,10-(M$140-'Indicator Data'!U25)/(M$140-M$139)*10)),1))</f>
        <v>1.8</v>
      </c>
      <c r="N23" s="116">
        <f>'Indicator Data'!Q25/'Indicator Data'!BD25*1000000</f>
        <v>21.848978055489173</v>
      </c>
      <c r="O23" s="10">
        <f t="shared" si="3"/>
        <v>2.2000000000000002</v>
      </c>
      <c r="P23" s="47">
        <f t="shared" si="4"/>
        <v>1.9</v>
      </c>
      <c r="Q23" s="40">
        <f t="shared" si="5"/>
        <v>3.6</v>
      </c>
      <c r="R23" s="31">
        <f>IF(AND('Indicator Data'!AM25="No data",'Indicator Data'!AN25="No data"),0,SUM('Indicator Data'!AM25:AO25))</f>
        <v>95374</v>
      </c>
      <c r="S23" s="10">
        <f t="shared" si="6"/>
        <v>6.6</v>
      </c>
      <c r="T23" s="37">
        <f>R23/'Indicator Data'!$BB25</f>
        <v>4.3654942226111854E-2</v>
      </c>
      <c r="U23" s="10">
        <f t="shared" si="7"/>
        <v>8.1</v>
      </c>
      <c r="V23" s="11">
        <f t="shared" si="8"/>
        <v>7.4</v>
      </c>
      <c r="W23" s="10">
        <f>IF('Indicator Data'!AB25="No data","x",ROUND(IF('Indicator Data'!AB25&gt;W$140,10,IF('Indicator Data'!AB25&lt;W$139,0,10-(W$140-'Indicator Data'!AB25)/(W$140-W$139)*10)),1))</f>
        <v>3.2</v>
      </c>
      <c r="X23" s="10">
        <f>IF('Indicator Data'!AA25="No data","x",ROUND(IF('Indicator Data'!AA25&gt;X$140,10,IF('Indicator Data'!AA25&lt;X$139,0,10-(X$140-'Indicator Data'!AA25)/(X$140-X$139)*10)),1))</f>
        <v>2.9</v>
      </c>
      <c r="Y23" s="10">
        <f>IF('Indicator Data'!AF25="No data","x",ROUND(IF('Indicator Data'!AF25&gt;Y$140,10,IF('Indicator Data'!AF25&lt;Y$139,0,10-(Y$140-'Indicator Data'!AF25)/(Y$140-Y$139)*10)),1))</f>
        <v>4.2</v>
      </c>
      <c r="Z23" s="120">
        <f>IF('Indicator Data'!AC25="No data","x",'Indicator Data'!AC25/'Indicator Data'!$BB25*100000)</f>
        <v>0</v>
      </c>
      <c r="AA23" s="118">
        <f t="shared" si="9"/>
        <v>0</v>
      </c>
      <c r="AB23" s="120">
        <f>IF('Indicator Data'!AD25="No data","x",'Indicator Data'!AD25/'Indicator Data'!$BB25*100000)</f>
        <v>27.944033205109662</v>
      </c>
      <c r="AC23" s="118">
        <f t="shared" si="10"/>
        <v>10</v>
      </c>
      <c r="AD23" s="47">
        <f t="shared" si="11"/>
        <v>4.0999999999999996</v>
      </c>
      <c r="AE23" s="10">
        <f>IF('Indicator Data'!V25="No data","x",ROUND(IF('Indicator Data'!V25&gt;AE$140,10,IF('Indicator Data'!V25&lt;AE$139,0,10-(AE$140-'Indicator Data'!V25)/(AE$140-AE$139)*10)),1))</f>
        <v>5.0999999999999996</v>
      </c>
      <c r="AF23" s="10">
        <f>IF('Indicator Data'!W25="No data","x",ROUND(IF('Indicator Data'!W25&gt;AF$140,10,IF('Indicator Data'!W25&lt;AF$139,0,10-(AF$140-'Indicator Data'!W25)/(AF$140-AF$139)*10)),1))</f>
        <v>0.1</v>
      </c>
      <c r="AG23" s="47">
        <f t="shared" si="12"/>
        <v>2.6</v>
      </c>
      <c r="AH23" s="10" t="str">
        <f>IF('Indicator Data'!AP25="No data","x",ROUND(IF('Indicator Data'!AP25&gt;AH$140,10,IF('Indicator Data'!AP25&lt;AH$139,0,10-(AH$140-'Indicator Data'!AP25)/(AH$140-AH$139)*10)),1))</f>
        <v>x</v>
      </c>
      <c r="AI23" s="10">
        <f>IF('Indicator Data'!AQ25="No data","x",ROUND(IF('Indicator Data'!AQ25&gt;AI$140,10,IF('Indicator Data'!AQ25&lt;AI$139,0,10-(AI$140-'Indicator Data'!AQ25)/(AI$140-AI$139)*10)),1))</f>
        <v>0.1</v>
      </c>
      <c r="AJ23" s="47">
        <f t="shared" si="13"/>
        <v>0.1</v>
      </c>
      <c r="AK23" s="31">
        <f>'Indicator Data'!AK25+'Indicator Data'!AJ25*0.5+'Indicator Data'!AI25*0.25</f>
        <v>119456.35</v>
      </c>
      <c r="AL23" s="38">
        <f>AK23/'Indicator Data'!BB25</f>
        <v>5.467800509354958E-2</v>
      </c>
      <c r="AM23" s="47">
        <f t="shared" si="14"/>
        <v>5.5</v>
      </c>
      <c r="AN23" s="38">
        <f>IF('Indicator Data'!AL25="No data","x",'Indicator Data'!AL25/'Indicator Data'!BB25)</f>
        <v>3.1108735016413973E-2</v>
      </c>
      <c r="AO23" s="10">
        <f t="shared" si="15"/>
        <v>1.6</v>
      </c>
      <c r="AP23" s="47">
        <f t="shared" si="16"/>
        <v>1.6</v>
      </c>
      <c r="AQ23" s="32">
        <f t="shared" si="17"/>
        <v>3</v>
      </c>
      <c r="AR23" s="50">
        <f t="shared" si="18"/>
        <v>5.6</v>
      </c>
      <c r="AU23" s="8">
        <v>2.2000000000000002</v>
      </c>
    </row>
    <row r="24" spans="1:47">
      <c r="A24" s="8" t="s">
        <v>107</v>
      </c>
      <c r="B24" s="26" t="s">
        <v>94</v>
      </c>
      <c r="C24" s="26" t="s">
        <v>108</v>
      </c>
      <c r="D24" s="10">
        <f>ROUND(IF('Indicator Data'!O26="No data",IF((0.1284*LN('Indicator Data'!BA26)-0.4735)&gt;D$140,0,IF((0.1284*LN('Indicator Data'!BA26)-0.4735)&lt;D$139,10,(D$140-(0.1284*LN('Indicator Data'!BA26)-0.4735))/(D$140-D$139)*10)),IF('Indicator Data'!O26&gt;D$140,0,IF('Indicator Data'!O26&lt;D$139,10,(D$140-'Indicator Data'!O26)/(D$140-D$139)*10))),1)</f>
        <v>5</v>
      </c>
      <c r="E24" s="10">
        <f>IF('Indicator Data'!P26="No data","x",ROUND(IF('Indicator Data'!P26&gt;E$140,10,IF('Indicator Data'!P26&lt;E$139,0,10-(E$140-'Indicator Data'!P26)/(E$140-E$139)*10)),1))</f>
        <v>1.9</v>
      </c>
      <c r="F24" s="47">
        <f t="shared" si="0"/>
        <v>3.6</v>
      </c>
      <c r="G24" s="10">
        <f>IF('Indicator Data'!AG26="No data","x",ROUND(IF('Indicator Data'!AG26&gt;G$140,10,IF('Indicator Data'!AG26&lt;G$139,0,10-(G$140-'Indicator Data'!AG26)/(G$140-G$139)*10)),1))</f>
        <v>7.4</v>
      </c>
      <c r="H24" s="10">
        <f>IF('Indicator Data'!AH26="No data","x",ROUND(IF('Indicator Data'!AH26&gt;H$140,10,IF('Indicator Data'!AH26&lt;H$139,0,10-(H$140-'Indicator Data'!AH26)/(H$140-H$139)*10)),1))</f>
        <v>4.3</v>
      </c>
      <c r="I24" s="47">
        <f t="shared" si="1"/>
        <v>5.9</v>
      </c>
      <c r="J24" s="31">
        <f>SUM('Indicator Data'!R26,SUM('Indicator Data'!S26:T26)*1000000)</f>
        <v>2442430332.0000005</v>
      </c>
      <c r="K24" s="31">
        <f>J24/'Indicator Data'!BD26</f>
        <v>92.007942630912311</v>
      </c>
      <c r="L24" s="10">
        <f t="shared" si="2"/>
        <v>1.8</v>
      </c>
      <c r="M24" s="10">
        <f>IF('Indicator Data'!U26="No data","x",ROUND(IF('Indicator Data'!U26&gt;M$140,10,IF('Indicator Data'!U26&lt;M$139,0,10-(M$140-'Indicator Data'!U26)/(M$140-M$139)*10)),1))</f>
        <v>1.8</v>
      </c>
      <c r="N24" s="116">
        <f>'Indicator Data'!Q26/'Indicator Data'!BD26*1000000</f>
        <v>21.848978055489173</v>
      </c>
      <c r="O24" s="10">
        <f t="shared" si="3"/>
        <v>2.2000000000000002</v>
      </c>
      <c r="P24" s="47">
        <f t="shared" si="4"/>
        <v>1.9</v>
      </c>
      <c r="Q24" s="40">
        <f t="shared" si="5"/>
        <v>3.8</v>
      </c>
      <c r="R24" s="31">
        <f>IF(AND('Indicator Data'!AM26="No data",'Indicator Data'!AN26="No data"),0,SUM('Indicator Data'!AM26:AO26))</f>
        <v>90</v>
      </c>
      <c r="S24" s="10">
        <f t="shared" si="6"/>
        <v>0</v>
      </c>
      <c r="T24" s="37">
        <f>R24/'Indicator Data'!$BB26</f>
        <v>1.0493876822873853E-4</v>
      </c>
      <c r="U24" s="10">
        <f t="shared" si="7"/>
        <v>1.8</v>
      </c>
      <c r="V24" s="11">
        <f t="shared" si="8"/>
        <v>0.9</v>
      </c>
      <c r="W24" s="10">
        <f>IF('Indicator Data'!AB26="No data","x",ROUND(IF('Indicator Data'!AB26&gt;W$140,10,IF('Indicator Data'!AB26&lt;W$139,0,10-(W$140-'Indicator Data'!AB26)/(W$140-W$139)*10)),1))</f>
        <v>10</v>
      </c>
      <c r="X24" s="10">
        <f>IF('Indicator Data'!AA26="No data","x",ROUND(IF('Indicator Data'!AA26&gt;X$140,10,IF('Indicator Data'!AA26&lt;X$139,0,10-(X$140-'Indicator Data'!AA26)/(X$140-X$139)*10)),1))</f>
        <v>2.9</v>
      </c>
      <c r="Y24" s="10">
        <f>IF('Indicator Data'!AF26="No data","x",ROUND(IF('Indicator Data'!AF26&gt;Y$140,10,IF('Indicator Data'!AF26&lt;Y$139,0,10-(Y$140-'Indicator Data'!AF26)/(Y$140-Y$139)*10)),1))</f>
        <v>4.2</v>
      </c>
      <c r="Z24" s="120">
        <f>IF('Indicator Data'!AC26="No data","x",'Indicator Data'!AC26/'Indicator Data'!$BB26*100000)</f>
        <v>24.019318061244597</v>
      </c>
      <c r="AA24" s="118">
        <f t="shared" si="9"/>
        <v>9.1</v>
      </c>
      <c r="AB24" s="120">
        <f>IF('Indicator Data'!AD26="No data","x",'Indicator Data'!AD26/'Indicator Data'!$BB26*100000)</f>
        <v>71.183464448494306</v>
      </c>
      <c r="AC24" s="118">
        <f t="shared" si="10"/>
        <v>10</v>
      </c>
      <c r="AD24" s="47">
        <f t="shared" si="11"/>
        <v>7.2</v>
      </c>
      <c r="AE24" s="10">
        <f>IF('Indicator Data'!V26="No data","x",ROUND(IF('Indicator Data'!V26&gt;AE$140,10,IF('Indicator Data'!V26&lt;AE$139,0,10-(AE$140-'Indicator Data'!V26)/(AE$140-AE$139)*10)),1))</f>
        <v>6.8</v>
      </c>
      <c r="AF24" s="10">
        <f>IF('Indicator Data'!W26="No data","x",ROUND(IF('Indicator Data'!W26&gt;AF$140,10,IF('Indicator Data'!W26&lt;AF$139,0,10-(AF$140-'Indicator Data'!W26)/(AF$140-AF$139)*10)),1))</f>
        <v>0.3</v>
      </c>
      <c r="AG24" s="47">
        <f t="shared" si="12"/>
        <v>3.6</v>
      </c>
      <c r="AH24" s="10" t="str">
        <f>IF('Indicator Data'!AP26="No data","x",ROUND(IF('Indicator Data'!AP26&gt;AH$140,10,IF('Indicator Data'!AP26&lt;AH$139,0,10-(AH$140-'Indicator Data'!AP26)/(AH$140-AH$139)*10)),1))</f>
        <v>x</v>
      </c>
      <c r="AI24" s="10">
        <f>IF('Indicator Data'!AQ26="No data","x",ROUND(IF('Indicator Data'!AQ26&gt;AI$140,10,IF('Indicator Data'!AQ26&lt;AI$139,0,10-(AI$140-'Indicator Data'!AQ26)/(AI$140-AI$139)*10)),1))</f>
        <v>0.3</v>
      </c>
      <c r="AJ24" s="47">
        <f t="shared" si="13"/>
        <v>0.3</v>
      </c>
      <c r="AK24" s="31">
        <f>'Indicator Data'!AK26+'Indicator Data'!AJ26*0.5+'Indicator Data'!AI26*0.25</f>
        <v>119456.35</v>
      </c>
      <c r="AL24" s="38">
        <f>AK24/'Indicator Data'!BB26</f>
        <v>0.13928446917890078</v>
      </c>
      <c r="AM24" s="47">
        <f t="shared" si="14"/>
        <v>10</v>
      </c>
      <c r="AN24" s="38">
        <f>IF('Indicator Data'!AL26="No data","x",'Indicator Data'!AL26/'Indicator Data'!BB26)</f>
        <v>2.5917543779871113E-2</v>
      </c>
      <c r="AO24" s="10">
        <f t="shared" si="15"/>
        <v>1.3</v>
      </c>
      <c r="AP24" s="47">
        <f t="shared" si="16"/>
        <v>1.3</v>
      </c>
      <c r="AQ24" s="32">
        <f t="shared" si="17"/>
        <v>6</v>
      </c>
      <c r="AR24" s="50">
        <f t="shared" si="18"/>
        <v>3.9</v>
      </c>
      <c r="AU24" s="8">
        <v>2.5</v>
      </c>
    </row>
    <row r="25" spans="1:47">
      <c r="A25" s="8" t="s">
        <v>90</v>
      </c>
      <c r="B25" s="26" t="s">
        <v>94</v>
      </c>
      <c r="C25" s="26" t="s">
        <v>109</v>
      </c>
      <c r="D25" s="10">
        <f>ROUND(IF('Indicator Data'!O27="No data",IF((0.1284*LN('Indicator Data'!BA27)-0.4735)&gt;D$140,0,IF((0.1284*LN('Indicator Data'!BA27)-0.4735)&lt;D$139,10,(D$140-(0.1284*LN('Indicator Data'!BA27)-0.4735))/(D$140-D$139)*10)),IF('Indicator Data'!O27&gt;D$140,0,IF('Indicator Data'!O27&lt;D$139,10,(D$140-'Indicator Data'!O27)/(D$140-D$139)*10))),1)</f>
        <v>4.2</v>
      </c>
      <c r="E25" s="10">
        <f>IF('Indicator Data'!P27="No data","x",ROUND(IF('Indicator Data'!P27&gt;E$140,10,IF('Indicator Data'!P27&lt;E$139,0,10-(E$140-'Indicator Data'!P27)/(E$140-E$139)*10)),1))</f>
        <v>0</v>
      </c>
      <c r="F25" s="47">
        <f t="shared" si="0"/>
        <v>2.2999999999999998</v>
      </c>
      <c r="G25" s="10">
        <f>IF('Indicator Data'!AG27="No data","x",ROUND(IF('Indicator Data'!AG27&gt;G$140,10,IF('Indicator Data'!AG27&lt;G$139,0,10-(G$140-'Indicator Data'!AG27)/(G$140-G$139)*10)),1))</f>
        <v>7.4</v>
      </c>
      <c r="H25" s="10">
        <f>IF('Indicator Data'!AH27="No data","x",ROUND(IF('Indicator Data'!AH27&gt;H$140,10,IF('Indicator Data'!AH27&lt;H$139,0,10-(H$140-'Indicator Data'!AH27)/(H$140-H$139)*10)),1))</f>
        <v>4.3</v>
      </c>
      <c r="I25" s="47">
        <f t="shared" si="1"/>
        <v>5.9</v>
      </c>
      <c r="J25" s="31">
        <f>SUM('Indicator Data'!R27,SUM('Indicator Data'!S27:T27)*1000000)</f>
        <v>2442430332.0000005</v>
      </c>
      <c r="K25" s="31">
        <f>J25/'Indicator Data'!BD27</f>
        <v>92.007942630912311</v>
      </c>
      <c r="L25" s="10">
        <f t="shared" si="2"/>
        <v>1.8</v>
      </c>
      <c r="M25" s="10">
        <f>IF('Indicator Data'!U27="No data","x",ROUND(IF('Indicator Data'!U27&gt;M$140,10,IF('Indicator Data'!U27&lt;M$139,0,10-(M$140-'Indicator Data'!U27)/(M$140-M$139)*10)),1))</f>
        <v>1.8</v>
      </c>
      <c r="N25" s="116">
        <f>'Indicator Data'!Q27/'Indicator Data'!BD27*1000000</f>
        <v>21.848978055489173</v>
      </c>
      <c r="O25" s="10">
        <f t="shared" si="3"/>
        <v>2.2000000000000002</v>
      </c>
      <c r="P25" s="47">
        <f t="shared" si="4"/>
        <v>1.9</v>
      </c>
      <c r="Q25" s="40">
        <f t="shared" si="5"/>
        <v>3.1</v>
      </c>
      <c r="R25" s="31">
        <f>IF(AND('Indicator Data'!AM27="No data",'Indicator Data'!AN27="No data"),0,SUM('Indicator Data'!AM27:AO27))</f>
        <v>170317</v>
      </c>
      <c r="S25" s="10">
        <f t="shared" si="6"/>
        <v>7.4</v>
      </c>
      <c r="T25" s="37">
        <f>R25/'Indicator Data'!$BB27</f>
        <v>0.17626360525033039</v>
      </c>
      <c r="U25" s="10">
        <f t="shared" si="7"/>
        <v>10</v>
      </c>
      <c r="V25" s="11">
        <f t="shared" si="8"/>
        <v>8.6999999999999993</v>
      </c>
      <c r="W25" s="10">
        <f>IF('Indicator Data'!AB27="No data","x",ROUND(IF('Indicator Data'!AB27&gt;W$140,10,IF('Indicator Data'!AB27&lt;W$139,0,10-(W$140-'Indicator Data'!AB27)/(W$140-W$139)*10)),1))</f>
        <v>6.4</v>
      </c>
      <c r="X25" s="10">
        <f>IF('Indicator Data'!AA27="No data","x",ROUND(IF('Indicator Data'!AA27&gt;X$140,10,IF('Indicator Data'!AA27&lt;X$139,0,10-(X$140-'Indicator Data'!AA27)/(X$140-X$139)*10)),1))</f>
        <v>2.9</v>
      </c>
      <c r="Y25" s="10">
        <f>IF('Indicator Data'!AF27="No data","x",ROUND(IF('Indicator Data'!AF27&gt;Y$140,10,IF('Indicator Data'!AF27&lt;Y$139,0,10-(Y$140-'Indicator Data'!AF27)/(Y$140-Y$139)*10)),1))</f>
        <v>4.2</v>
      </c>
      <c r="Z25" s="120">
        <f>IF('Indicator Data'!AC27="No data","x",'Indicator Data'!AC27/'Indicator Data'!$BB27*100000)</f>
        <v>48.02005251158328</v>
      </c>
      <c r="AA25" s="118">
        <f t="shared" si="9"/>
        <v>10</v>
      </c>
      <c r="AB25" s="120">
        <f>IF('Indicator Data'!AD27="No data","x",'Indicator Data'!AD27/'Indicator Data'!$BB27*100000)</f>
        <v>63.181556160175859</v>
      </c>
      <c r="AC25" s="118">
        <f t="shared" si="10"/>
        <v>10</v>
      </c>
      <c r="AD25" s="47">
        <f t="shared" si="11"/>
        <v>6.7</v>
      </c>
      <c r="AE25" s="10">
        <f>IF('Indicator Data'!V27="No data","x",ROUND(IF('Indicator Data'!V27&gt;AE$140,10,IF('Indicator Data'!V27&lt;AE$139,0,10-(AE$140-'Indicator Data'!V27)/(AE$140-AE$139)*10)),1))</f>
        <v>5.0999999999999996</v>
      </c>
      <c r="AF25" s="10">
        <f>IF('Indicator Data'!W27="No data","x",ROUND(IF('Indicator Data'!W27&gt;AF$140,10,IF('Indicator Data'!W27&lt;AF$139,0,10-(AF$140-'Indicator Data'!W27)/(AF$140-AF$139)*10)),1))</f>
        <v>0.1</v>
      </c>
      <c r="AG25" s="47">
        <f t="shared" si="12"/>
        <v>2.6</v>
      </c>
      <c r="AH25" s="10">
        <f>IF('Indicator Data'!AP27="No data","x",ROUND(IF('Indicator Data'!AP27&gt;AH$140,10,IF('Indicator Data'!AP27&lt;AH$139,0,10-(AH$140-'Indicator Data'!AP27)/(AH$140-AH$139)*10)),1))</f>
        <v>0</v>
      </c>
      <c r="AI25" s="10">
        <f>IF('Indicator Data'!AQ27="No data","x",ROUND(IF('Indicator Data'!AQ27&gt;AI$140,10,IF('Indicator Data'!AQ27&lt;AI$139,0,10-(AI$140-'Indicator Data'!AQ27)/(AI$140-AI$139)*10)),1))</f>
        <v>0.1</v>
      </c>
      <c r="AJ25" s="47">
        <f t="shared" si="13"/>
        <v>0.1</v>
      </c>
      <c r="AK25" s="31">
        <f>'Indicator Data'!AK27+'Indicator Data'!AJ27*0.5+'Indicator Data'!AI27*0.25</f>
        <v>214495.1</v>
      </c>
      <c r="AL25" s="38">
        <f>AK25/'Indicator Data'!BB27</f>
        <v>0.22198418029045922</v>
      </c>
      <c r="AM25" s="47">
        <f t="shared" si="14"/>
        <v>10</v>
      </c>
      <c r="AN25" s="38">
        <f>IF('Indicator Data'!AL27="No data","x",'Indicator Data'!AL27/'Indicator Data'!BB27)</f>
        <v>0.30937436288049941</v>
      </c>
      <c r="AO25" s="10">
        <f t="shared" si="15"/>
        <v>10</v>
      </c>
      <c r="AP25" s="47">
        <f t="shared" si="16"/>
        <v>10</v>
      </c>
      <c r="AQ25" s="32">
        <f t="shared" si="17"/>
        <v>7.6</v>
      </c>
      <c r="AR25" s="50">
        <f t="shared" si="18"/>
        <v>8.1999999999999993</v>
      </c>
      <c r="AU25" s="8">
        <v>2.8</v>
      </c>
    </row>
    <row r="26" spans="1:47">
      <c r="A26" s="8" t="s">
        <v>159</v>
      </c>
      <c r="B26" s="26" t="s">
        <v>160</v>
      </c>
      <c r="C26" s="26" t="s">
        <v>161</v>
      </c>
      <c r="D26" s="10">
        <f>ROUND(IF('Indicator Data'!O28="No data",IF((0.1284*LN('Indicator Data'!BA28)-0.4735)&gt;D$140,0,IF((0.1284*LN('Indicator Data'!BA28)-0.4735)&lt;D$139,10,(D$140-(0.1284*LN('Indicator Data'!BA28)-0.4735))/(D$140-D$139)*10)),IF('Indicator Data'!O28&gt;D$140,0,IF('Indicator Data'!O28&lt;D$139,10,(D$140-'Indicator Data'!O28)/(D$140-D$139)*10))),1)</f>
        <v>6.3</v>
      </c>
      <c r="E26" s="10">
        <f>IF('Indicator Data'!P28="No data","x",ROUND(IF('Indicator Data'!P28&gt;E$140,10,IF('Indicator Data'!P28&lt;E$139,0,10-(E$140-'Indicator Data'!P28)/(E$140-E$139)*10)),1))</f>
        <v>0</v>
      </c>
      <c r="F26" s="47">
        <f t="shared" si="0"/>
        <v>3.8</v>
      </c>
      <c r="G26" s="10">
        <f>IF('Indicator Data'!AG28="No data","x",ROUND(IF('Indicator Data'!AG28&gt;G$140,10,IF('Indicator Data'!AG28&lt;G$139,0,10-(G$140-'Indicator Data'!AG28)/(G$140-G$139)*10)),1))</f>
        <v>7.8</v>
      </c>
      <c r="H26" s="10">
        <f>IF('Indicator Data'!AH28="No data","x",ROUND(IF('Indicator Data'!AH28&gt;H$140,10,IF('Indicator Data'!AH28&lt;H$139,0,10-(H$140-'Indicator Data'!AH28)/(H$140-H$139)*10)),1))</f>
        <v>3.5</v>
      </c>
      <c r="I26" s="47">
        <f t="shared" si="1"/>
        <v>5.7</v>
      </c>
      <c r="J26" s="31">
        <f>SUM('Indicator Data'!R28,SUM('Indicator Data'!S28:T28)*1000000)</f>
        <v>519238767</v>
      </c>
      <c r="K26" s="31">
        <f>J26/'Indicator Data'!BD28</f>
        <v>214.85765791189837</v>
      </c>
      <c r="L26" s="10">
        <f t="shared" si="2"/>
        <v>4.3</v>
      </c>
      <c r="M26" s="10">
        <f>IF('Indicator Data'!U28="No data","x",ROUND(IF('Indicator Data'!U28&gt;M$140,10,IF('Indicator Data'!U28&lt;M$139,0,10-(M$140-'Indicator Data'!U28)/(M$140-M$139)*10)),1))</f>
        <v>8.5</v>
      </c>
      <c r="N26" s="116">
        <f>'Indicator Data'!Q28/'Indicator Data'!BD28*1000000</f>
        <v>217.09596369209788</v>
      </c>
      <c r="O26" s="10">
        <f t="shared" si="3"/>
        <v>10</v>
      </c>
      <c r="P26" s="47">
        <f t="shared" si="4"/>
        <v>7.6</v>
      </c>
      <c r="Q26" s="40">
        <f t="shared" si="5"/>
        <v>5.2</v>
      </c>
      <c r="R26" s="31">
        <f>IF(AND('Indicator Data'!AM28="No data",'Indicator Data'!AN28="No data"),0,SUM('Indicator Data'!AM28:AO28))</f>
        <v>3916</v>
      </c>
      <c r="S26" s="10">
        <f t="shared" si="6"/>
        <v>2</v>
      </c>
      <c r="T26" s="37">
        <f>R26/'Indicator Data'!$BB28</f>
        <v>0.14027797678750537</v>
      </c>
      <c r="U26" s="10">
        <f t="shared" si="7"/>
        <v>10</v>
      </c>
      <c r="V26" s="11">
        <f t="shared" si="8"/>
        <v>6</v>
      </c>
      <c r="W26" s="10">
        <f>IF('Indicator Data'!AB28="No data","x",ROUND(IF('Indicator Data'!AB28&gt;W$140,10,IF('Indicator Data'!AB28&lt;W$139,0,10-(W$140-'Indicator Data'!AB28)/(W$140-W$139)*10)),1))</f>
        <v>3.7</v>
      </c>
      <c r="X26" s="10">
        <f>IF('Indicator Data'!AA28="No data","x",ROUND(IF('Indicator Data'!AA28&gt;X$140,10,IF('Indicator Data'!AA28&lt;X$139,0,10-(X$140-'Indicator Data'!AA28)/(X$140-X$139)*10)),1))</f>
        <v>2.6</v>
      </c>
      <c r="Y26" s="10">
        <f>IF('Indicator Data'!AF28="No data","x",ROUND(IF('Indicator Data'!AF28&gt;Y$140,10,IF('Indicator Data'!AF28&lt;Y$139,0,10-(Y$140-'Indicator Data'!AF28)/(Y$140-Y$139)*10)),1))</f>
        <v>1.9</v>
      </c>
      <c r="Z26" s="120">
        <f>IF('Indicator Data'!AC28="No data","x",'Indicator Data'!AC28/'Indicator Data'!$BB28*100000)</f>
        <v>0</v>
      </c>
      <c r="AA26" s="118">
        <f t="shared" si="9"/>
        <v>0</v>
      </c>
      <c r="AB26" s="120">
        <f>IF('Indicator Data'!AD28="No data","x",'Indicator Data'!AD28/'Indicator Data'!$BB28*100000)</f>
        <v>17.015331709413957</v>
      </c>
      <c r="AC26" s="118">
        <f t="shared" si="10"/>
        <v>10</v>
      </c>
      <c r="AD26" s="47">
        <f t="shared" si="11"/>
        <v>3.6</v>
      </c>
      <c r="AE26" s="10">
        <f>IF('Indicator Data'!V28="No data","x",ROUND(IF('Indicator Data'!V28&gt;AE$140,10,IF('Indicator Data'!V28&lt;AE$139,0,10-(AE$140-'Indicator Data'!V28)/(AE$140-AE$139)*10)),1))</f>
        <v>3.5</v>
      </c>
      <c r="AF26" s="10">
        <f>IF('Indicator Data'!W28="No data","x",ROUND(IF('Indicator Data'!W28&gt;AF$140,10,IF('Indicator Data'!W28&lt;AF$139,0,10-(AF$140-'Indicator Data'!W28)/(AF$140-AF$139)*10)),1))</f>
        <v>0.5</v>
      </c>
      <c r="AG26" s="47">
        <f t="shared" si="12"/>
        <v>2</v>
      </c>
      <c r="AH26" s="10">
        <f>IF('Indicator Data'!AP28="No data","x",ROUND(IF('Indicator Data'!AP28&gt;AH$140,10,IF('Indicator Data'!AP28&lt;AH$139,0,10-(AH$140-'Indicator Data'!AP28)/(AH$140-AH$139)*10)),1))</f>
        <v>0.5</v>
      </c>
      <c r="AI26" s="10">
        <f>IF('Indicator Data'!AQ28="No data","x",ROUND(IF('Indicator Data'!AQ28&gt;AI$140,10,IF('Indicator Data'!AQ28&lt;AI$139,0,10-(AI$140-'Indicator Data'!AQ28)/(AI$140-AI$139)*10)),1))</f>
        <v>2.5</v>
      </c>
      <c r="AJ26" s="47">
        <f t="shared" si="13"/>
        <v>1.5</v>
      </c>
      <c r="AK26" s="31">
        <f>'Indicator Data'!AK28+'Indicator Data'!AJ28*0.5+'Indicator Data'!AI28*0.25</f>
        <v>2755.4464285714284</v>
      </c>
      <c r="AL26" s="38">
        <f>AK26/'Indicator Data'!BB28</f>
        <v>9.8704915767711288E-2</v>
      </c>
      <c r="AM26" s="47">
        <f t="shared" si="14"/>
        <v>9.9</v>
      </c>
      <c r="AN26" s="38">
        <f>IF('Indicator Data'!AL28="No data","x",'Indicator Data'!AL28/'Indicator Data'!BB28)</f>
        <v>9.8868032669436889E-3</v>
      </c>
      <c r="AO26" s="10">
        <f t="shared" si="15"/>
        <v>0.5</v>
      </c>
      <c r="AP26" s="47">
        <f t="shared" si="16"/>
        <v>0.5</v>
      </c>
      <c r="AQ26" s="32">
        <f t="shared" si="17"/>
        <v>5</v>
      </c>
      <c r="AR26" s="50">
        <f t="shared" si="18"/>
        <v>5.5</v>
      </c>
      <c r="AU26" s="8">
        <v>1.7</v>
      </c>
    </row>
    <row r="27" spans="1:47">
      <c r="A27" s="8" t="s">
        <v>162</v>
      </c>
      <c r="B27" s="26" t="s">
        <v>160</v>
      </c>
      <c r="C27" s="26" t="s">
        <v>163</v>
      </c>
      <c r="D27" s="10">
        <f>ROUND(IF('Indicator Data'!O29="No data",IF((0.1284*LN('Indicator Data'!BA29)-0.4735)&gt;D$140,0,IF((0.1284*LN('Indicator Data'!BA29)-0.4735)&lt;D$139,10,(D$140-(0.1284*LN('Indicator Data'!BA29)-0.4735))/(D$140-D$139)*10)),IF('Indicator Data'!O29&gt;D$140,0,IF('Indicator Data'!O29&lt;D$139,10,(D$140-'Indicator Data'!O29)/(D$140-D$139)*10))),1)</f>
        <v>8.1</v>
      </c>
      <c r="E27" s="10">
        <f>IF('Indicator Data'!P29="No data","x",ROUND(IF('Indicator Data'!P29&gt;E$140,10,IF('Indicator Data'!P29&lt;E$139,0,10-(E$140-'Indicator Data'!P29)/(E$140-E$139)*10)),1))</f>
        <v>5.9</v>
      </c>
      <c r="F27" s="47">
        <f t="shared" si="0"/>
        <v>7.1</v>
      </c>
      <c r="G27" s="10">
        <f>IF('Indicator Data'!AG29="No data","x",ROUND(IF('Indicator Data'!AG29&gt;G$140,10,IF('Indicator Data'!AG29&lt;G$139,0,10-(G$140-'Indicator Data'!AG29)/(G$140-G$139)*10)),1))</f>
        <v>7.8</v>
      </c>
      <c r="H27" s="10">
        <f>IF('Indicator Data'!AH29="No data","x",ROUND(IF('Indicator Data'!AH29&gt;H$140,10,IF('Indicator Data'!AH29&lt;H$139,0,10-(H$140-'Indicator Data'!AH29)/(H$140-H$139)*10)),1))</f>
        <v>3.5</v>
      </c>
      <c r="I27" s="47">
        <f t="shared" si="1"/>
        <v>5.7</v>
      </c>
      <c r="J27" s="31">
        <f>SUM('Indicator Data'!R29,SUM('Indicator Data'!S29:T29)*1000000)</f>
        <v>519238767</v>
      </c>
      <c r="K27" s="31">
        <f>J27/'Indicator Data'!BD29</f>
        <v>214.85765791189837</v>
      </c>
      <c r="L27" s="10">
        <f t="shared" si="2"/>
        <v>4.3</v>
      </c>
      <c r="M27" s="10">
        <f>IF('Indicator Data'!U29="No data","x",ROUND(IF('Indicator Data'!U29&gt;M$140,10,IF('Indicator Data'!U29&lt;M$139,0,10-(M$140-'Indicator Data'!U29)/(M$140-M$139)*10)),1))</f>
        <v>8.5</v>
      </c>
      <c r="N27" s="116">
        <f>'Indicator Data'!Q29/'Indicator Data'!BD29*1000000</f>
        <v>217.09596369209788</v>
      </c>
      <c r="O27" s="10">
        <f t="shared" si="3"/>
        <v>10</v>
      </c>
      <c r="P27" s="47">
        <f t="shared" si="4"/>
        <v>7.6</v>
      </c>
      <c r="Q27" s="40">
        <f t="shared" si="5"/>
        <v>6.9</v>
      </c>
      <c r="R27" s="31">
        <f>IF(AND('Indicator Data'!AM29="No data",'Indicator Data'!AN29="No data"),0,SUM('Indicator Data'!AM29:AO29))</f>
        <v>0</v>
      </c>
      <c r="S27" s="10">
        <f t="shared" si="6"/>
        <v>0</v>
      </c>
      <c r="T27" s="37">
        <f>R27/'Indicator Data'!$BB29</f>
        <v>0</v>
      </c>
      <c r="U27" s="10">
        <f t="shared" si="7"/>
        <v>0</v>
      </c>
      <c r="V27" s="11">
        <f t="shared" si="8"/>
        <v>0</v>
      </c>
      <c r="W27" s="10">
        <f>IF('Indicator Data'!AB29="No data","x",ROUND(IF('Indicator Data'!AB29&gt;W$140,10,IF('Indicator Data'!AB29&lt;W$139,0,10-(W$140-'Indicator Data'!AB29)/(W$140-W$139)*10)),1))</f>
        <v>2.5</v>
      </c>
      <c r="X27" s="10">
        <f>IF('Indicator Data'!AA29="No data","x",ROUND(IF('Indicator Data'!AA29&gt;X$140,10,IF('Indicator Data'!AA29&lt;X$139,0,10-(X$140-'Indicator Data'!AA29)/(X$140-X$139)*10)),1))</f>
        <v>2.6</v>
      </c>
      <c r="Y27" s="10">
        <f>IF('Indicator Data'!AF29="No data","x",ROUND(IF('Indicator Data'!AF29&gt;Y$140,10,IF('Indicator Data'!AF29&lt;Y$139,0,10-(Y$140-'Indicator Data'!AF29)/(Y$140-Y$139)*10)),1))</f>
        <v>1.9</v>
      </c>
      <c r="Z27" s="120">
        <f>IF('Indicator Data'!AC29="No data","x",'Indicator Data'!AC29/'Indicator Data'!$BB29*100000)</f>
        <v>0</v>
      </c>
      <c r="AA27" s="118">
        <f t="shared" si="9"/>
        <v>0</v>
      </c>
      <c r="AB27" s="120">
        <f>IF('Indicator Data'!AD29="No data","x",'Indicator Data'!AD29/'Indicator Data'!$BB29*100000)</f>
        <v>1.5599599336606511</v>
      </c>
      <c r="AC27" s="118">
        <f t="shared" si="10"/>
        <v>7.3</v>
      </c>
      <c r="AD27" s="47">
        <f t="shared" si="11"/>
        <v>2.9</v>
      </c>
      <c r="AE27" s="10">
        <f>IF('Indicator Data'!V29="No data","x",ROUND(IF('Indicator Data'!V29&gt;AE$140,10,IF('Indicator Data'!V29&lt;AE$139,0,10-(AE$140-'Indicator Data'!V29)/(AE$140-AE$139)*10)),1))</f>
        <v>3.5</v>
      </c>
      <c r="AF27" s="10">
        <f>IF('Indicator Data'!W29="No data","x",ROUND(IF('Indicator Data'!W29&gt;AF$140,10,IF('Indicator Data'!W29&lt;AF$139,0,10-(AF$140-'Indicator Data'!W29)/(AF$140-AF$139)*10)),1))</f>
        <v>1.1000000000000001</v>
      </c>
      <c r="AG27" s="47">
        <f t="shared" si="12"/>
        <v>2.2999999999999998</v>
      </c>
      <c r="AH27" s="10">
        <f>IF('Indicator Data'!AP29="No data","x",ROUND(IF('Indicator Data'!AP29&gt;AH$140,10,IF('Indicator Data'!AP29&lt;AH$139,0,10-(AH$140-'Indicator Data'!AP29)/(AH$140-AH$139)*10)),1))</f>
        <v>2.1</v>
      </c>
      <c r="AI27" s="10">
        <f>IF('Indicator Data'!AQ29="No data","x",ROUND(IF('Indicator Data'!AQ29&gt;AI$140,10,IF('Indicator Data'!AQ29&lt;AI$139,0,10-(AI$140-'Indicator Data'!AQ29)/(AI$140-AI$139)*10)),1))</f>
        <v>3</v>
      </c>
      <c r="AJ27" s="47">
        <f t="shared" si="13"/>
        <v>2.6</v>
      </c>
      <c r="AK27" s="31">
        <f>'Indicator Data'!AK29+'Indicator Data'!AJ29*0.5+'Indicator Data'!AI29*0.25</f>
        <v>605.32142857142856</v>
      </c>
      <c r="AL27" s="38">
        <f>AK27/'Indicator Data'!BB29</f>
        <v>1.9879519485424342E-3</v>
      </c>
      <c r="AM27" s="47">
        <f t="shared" si="14"/>
        <v>0.2</v>
      </c>
      <c r="AN27" s="38">
        <f>IF('Indicator Data'!AL29="No data","x",'Indicator Data'!AL29/'Indicator Data'!BB29)</f>
        <v>9.2435015353289879E-2</v>
      </c>
      <c r="AO27" s="10">
        <f t="shared" si="15"/>
        <v>4.5999999999999996</v>
      </c>
      <c r="AP27" s="47">
        <f t="shared" si="16"/>
        <v>4.5999999999999996</v>
      </c>
      <c r="AQ27" s="32">
        <f t="shared" si="17"/>
        <v>2.6</v>
      </c>
      <c r="AR27" s="50">
        <f t="shared" si="18"/>
        <v>1.4</v>
      </c>
      <c r="AU27" s="8">
        <v>4.2</v>
      </c>
    </row>
    <row r="28" spans="1:47">
      <c r="A28" s="8" t="s">
        <v>164</v>
      </c>
      <c r="B28" s="26" t="s">
        <v>160</v>
      </c>
      <c r="C28" s="26" t="s">
        <v>165</v>
      </c>
      <c r="D28" s="10">
        <f>ROUND(IF('Indicator Data'!O30="No data",IF((0.1284*LN('Indicator Data'!BA30)-0.4735)&gt;D$140,0,IF((0.1284*LN('Indicator Data'!BA30)-0.4735)&lt;D$139,10,(D$140-(0.1284*LN('Indicator Data'!BA30)-0.4735))/(D$140-D$139)*10)),IF('Indicator Data'!O30&gt;D$140,0,IF('Indicator Data'!O30&lt;D$139,10,(D$140-'Indicator Data'!O30)/(D$140-D$139)*10))),1)</f>
        <v>6.6</v>
      </c>
      <c r="E28" s="10">
        <f>IF('Indicator Data'!P30="No data","x",ROUND(IF('Indicator Data'!P30&gt;E$140,10,IF('Indicator Data'!P30&lt;E$139,0,10-(E$140-'Indicator Data'!P30)/(E$140-E$139)*10)),1))</f>
        <v>2.1</v>
      </c>
      <c r="F28" s="47">
        <f t="shared" si="0"/>
        <v>4.7</v>
      </c>
      <c r="G28" s="10">
        <f>IF('Indicator Data'!AG30="No data","x",ROUND(IF('Indicator Data'!AG30&gt;G$140,10,IF('Indicator Data'!AG30&lt;G$139,0,10-(G$140-'Indicator Data'!AG30)/(G$140-G$139)*10)),1))</f>
        <v>7.8</v>
      </c>
      <c r="H28" s="10">
        <f>IF('Indicator Data'!AH30="No data","x",ROUND(IF('Indicator Data'!AH30&gt;H$140,10,IF('Indicator Data'!AH30&lt;H$139,0,10-(H$140-'Indicator Data'!AH30)/(H$140-H$139)*10)),1))</f>
        <v>3.5</v>
      </c>
      <c r="I28" s="47">
        <f t="shared" si="1"/>
        <v>5.7</v>
      </c>
      <c r="J28" s="31">
        <f>SUM('Indicator Data'!R30,SUM('Indicator Data'!S30:T30)*1000000)</f>
        <v>519238767</v>
      </c>
      <c r="K28" s="31">
        <f>J28/'Indicator Data'!BD30</f>
        <v>214.85765791189837</v>
      </c>
      <c r="L28" s="10">
        <f t="shared" si="2"/>
        <v>4.3</v>
      </c>
      <c r="M28" s="10">
        <f>IF('Indicator Data'!U30="No data","x",ROUND(IF('Indicator Data'!U30&gt;M$140,10,IF('Indicator Data'!U30&lt;M$139,0,10-(M$140-'Indicator Data'!U30)/(M$140-M$139)*10)),1))</f>
        <v>8.5</v>
      </c>
      <c r="N28" s="116">
        <f>'Indicator Data'!Q30/'Indicator Data'!BD30*1000000</f>
        <v>217.09596369209788</v>
      </c>
      <c r="O28" s="10">
        <f t="shared" si="3"/>
        <v>10</v>
      </c>
      <c r="P28" s="47">
        <f t="shared" si="4"/>
        <v>7.6</v>
      </c>
      <c r="Q28" s="40">
        <f t="shared" si="5"/>
        <v>5.7</v>
      </c>
      <c r="R28" s="31">
        <f>IF(AND('Indicator Data'!AM30="No data",'Indicator Data'!AN30="No data"),0,SUM('Indicator Data'!AM30:AO30))</f>
        <v>0</v>
      </c>
      <c r="S28" s="10">
        <f t="shared" si="6"/>
        <v>0</v>
      </c>
      <c r="T28" s="37">
        <f>R28/'Indicator Data'!$BB30</f>
        <v>0</v>
      </c>
      <c r="U28" s="10">
        <f t="shared" si="7"/>
        <v>0</v>
      </c>
      <c r="V28" s="11">
        <f t="shared" si="8"/>
        <v>0</v>
      </c>
      <c r="W28" s="10">
        <f>IF('Indicator Data'!AB30="No data","x",ROUND(IF('Indicator Data'!AB30&gt;W$140,10,IF('Indicator Data'!AB30&lt;W$139,0,10-(W$140-'Indicator Data'!AB30)/(W$140-W$139)*10)),1))</f>
        <v>3.7</v>
      </c>
      <c r="X28" s="10">
        <f>IF('Indicator Data'!AA30="No data","x",ROUND(IF('Indicator Data'!AA30&gt;X$140,10,IF('Indicator Data'!AA30&lt;X$139,0,10-(X$140-'Indicator Data'!AA30)/(X$140-X$139)*10)),1))</f>
        <v>2.6</v>
      </c>
      <c r="Y28" s="10">
        <f>IF('Indicator Data'!AF30="No data","x",ROUND(IF('Indicator Data'!AF30&gt;Y$140,10,IF('Indicator Data'!AF30&lt;Y$139,0,10-(Y$140-'Indicator Data'!AF30)/(Y$140-Y$139)*10)),1))</f>
        <v>1.9</v>
      </c>
      <c r="Z28" s="120">
        <f>IF('Indicator Data'!AC30="No data","x",'Indicator Data'!AC30/'Indicator Data'!$BB30*100000)</f>
        <v>0</v>
      </c>
      <c r="AA28" s="118">
        <f t="shared" si="9"/>
        <v>0</v>
      </c>
      <c r="AB28" s="120">
        <f>IF('Indicator Data'!AD30="No data","x",'Indicator Data'!AD30/'Indicator Data'!$BB30*100000)</f>
        <v>0.47892285712269195</v>
      </c>
      <c r="AC28" s="118">
        <f t="shared" si="10"/>
        <v>5.6</v>
      </c>
      <c r="AD28" s="47">
        <f t="shared" si="11"/>
        <v>2.8</v>
      </c>
      <c r="AE28" s="10">
        <f>IF('Indicator Data'!V30="No data","x",ROUND(IF('Indicator Data'!V30&gt;AE$140,10,IF('Indicator Data'!V30&lt;AE$139,0,10-(AE$140-'Indicator Data'!V30)/(AE$140-AE$139)*10)),1))</f>
        <v>3.5</v>
      </c>
      <c r="AF28" s="10">
        <f>IF('Indicator Data'!W30="No data","x",ROUND(IF('Indicator Data'!W30&gt;AF$140,10,IF('Indicator Data'!W30&lt;AF$139,0,10-(AF$140-'Indicator Data'!W30)/(AF$140-AF$139)*10)),1))</f>
        <v>1</v>
      </c>
      <c r="AG28" s="47">
        <f t="shared" si="12"/>
        <v>2.2999999999999998</v>
      </c>
      <c r="AH28" s="10">
        <f>IF('Indicator Data'!AP30="No data","x",ROUND(IF('Indicator Data'!AP30&gt;AH$140,10,IF('Indicator Data'!AP30&lt;AH$139,0,10-(AH$140-'Indicator Data'!AP30)/(AH$140-AH$139)*10)),1))</f>
        <v>2.1</v>
      </c>
      <c r="AI28" s="10">
        <f>IF('Indicator Data'!AQ30="No data","x",ROUND(IF('Indicator Data'!AQ30&gt;AI$140,10,IF('Indicator Data'!AQ30&lt;AI$139,0,10-(AI$140-'Indicator Data'!AQ30)/(AI$140-AI$139)*10)),1))</f>
        <v>2.5</v>
      </c>
      <c r="AJ28" s="47">
        <f t="shared" si="13"/>
        <v>2.2999999999999998</v>
      </c>
      <c r="AK28" s="31">
        <f>'Indicator Data'!AK30+'Indicator Data'!AJ30*0.5+'Indicator Data'!AI30*0.25</f>
        <v>2755.4464285714284</v>
      </c>
      <c r="AL28" s="38">
        <f>AK28/'Indicator Data'!BB30</f>
        <v>2.7782026867788339E-3</v>
      </c>
      <c r="AM28" s="47">
        <f t="shared" si="14"/>
        <v>0.3</v>
      </c>
      <c r="AN28" s="38">
        <f>IF('Indicator Data'!AL30="No data","x",'Indicator Data'!AL30/'Indicator Data'!BB30)</f>
        <v>3.112796919568183E-2</v>
      </c>
      <c r="AO28" s="10">
        <f t="shared" si="15"/>
        <v>1.6</v>
      </c>
      <c r="AP28" s="47">
        <f t="shared" si="16"/>
        <v>1.6</v>
      </c>
      <c r="AQ28" s="32">
        <f t="shared" si="17"/>
        <v>1.9</v>
      </c>
      <c r="AR28" s="50">
        <f t="shared" si="18"/>
        <v>1</v>
      </c>
      <c r="AU28" s="8">
        <v>2.8</v>
      </c>
    </row>
    <row r="29" spans="1:47">
      <c r="A29" s="8" t="s">
        <v>166</v>
      </c>
      <c r="B29" s="26" t="s">
        <v>160</v>
      </c>
      <c r="C29" s="26" t="s">
        <v>167</v>
      </c>
      <c r="D29" s="10">
        <f>ROUND(IF('Indicator Data'!O31="No data",IF((0.1284*LN('Indicator Data'!BA31)-0.4735)&gt;D$140,0,IF((0.1284*LN('Indicator Data'!BA31)-0.4735)&lt;D$139,10,(D$140-(0.1284*LN('Indicator Data'!BA31)-0.4735))/(D$140-D$139)*10)),IF('Indicator Data'!O31&gt;D$140,0,IF('Indicator Data'!O31&lt;D$139,10,(D$140-'Indicator Data'!O31)/(D$140-D$139)*10))),1)</f>
        <v>8.6999999999999993</v>
      </c>
      <c r="E29" s="10">
        <f>IF('Indicator Data'!P31="No data","x",ROUND(IF('Indicator Data'!P31&gt;E$140,10,IF('Indicator Data'!P31&lt;E$139,0,10-(E$140-'Indicator Data'!P31)/(E$140-E$139)*10)),1))</f>
        <v>7.8</v>
      </c>
      <c r="F29" s="47">
        <f t="shared" si="0"/>
        <v>8.3000000000000007</v>
      </c>
      <c r="G29" s="10">
        <f>IF('Indicator Data'!AG31="No data","x",ROUND(IF('Indicator Data'!AG31&gt;G$140,10,IF('Indicator Data'!AG31&lt;G$139,0,10-(G$140-'Indicator Data'!AG31)/(G$140-G$139)*10)),1))</f>
        <v>7.8</v>
      </c>
      <c r="H29" s="10">
        <f>IF('Indicator Data'!AH31="No data","x",ROUND(IF('Indicator Data'!AH31&gt;H$140,10,IF('Indicator Data'!AH31&lt;H$139,0,10-(H$140-'Indicator Data'!AH31)/(H$140-H$139)*10)),1))</f>
        <v>3.5</v>
      </c>
      <c r="I29" s="47">
        <f t="shared" si="1"/>
        <v>5.7</v>
      </c>
      <c r="J29" s="31">
        <f>SUM('Indicator Data'!R31,SUM('Indicator Data'!S31:T31)*1000000)</f>
        <v>519238767</v>
      </c>
      <c r="K29" s="31">
        <f>J29/'Indicator Data'!BD31</f>
        <v>214.85765791189837</v>
      </c>
      <c r="L29" s="10">
        <f t="shared" si="2"/>
        <v>4.3</v>
      </c>
      <c r="M29" s="10">
        <f>IF('Indicator Data'!U31="No data","x",ROUND(IF('Indicator Data'!U31&gt;M$140,10,IF('Indicator Data'!U31&lt;M$139,0,10-(M$140-'Indicator Data'!U31)/(M$140-M$139)*10)),1))</f>
        <v>8.5</v>
      </c>
      <c r="N29" s="116">
        <f>'Indicator Data'!Q31/'Indicator Data'!BD31*1000000</f>
        <v>217.09596369209788</v>
      </c>
      <c r="O29" s="10">
        <f t="shared" si="3"/>
        <v>10</v>
      </c>
      <c r="P29" s="47">
        <f t="shared" si="4"/>
        <v>7.6</v>
      </c>
      <c r="Q29" s="40">
        <f t="shared" si="5"/>
        <v>7.5</v>
      </c>
      <c r="R29" s="31">
        <f>IF(AND('Indicator Data'!AM31="No data",'Indicator Data'!AN31="No data"),0,SUM('Indicator Data'!AM31:AO31))</f>
        <v>0</v>
      </c>
      <c r="S29" s="10">
        <f t="shared" si="6"/>
        <v>0</v>
      </c>
      <c r="T29" s="37">
        <f>R29/'Indicator Data'!$BB31</f>
        <v>0</v>
      </c>
      <c r="U29" s="10">
        <f t="shared" si="7"/>
        <v>0</v>
      </c>
      <c r="V29" s="11">
        <f t="shared" si="8"/>
        <v>0</v>
      </c>
      <c r="W29" s="10">
        <f>IF('Indicator Data'!AB31="No data","x",ROUND(IF('Indicator Data'!AB31&gt;W$140,10,IF('Indicator Data'!AB31&lt;W$139,0,10-(W$140-'Indicator Data'!AB31)/(W$140-W$139)*10)),1))</f>
        <v>3.7</v>
      </c>
      <c r="X29" s="10">
        <f>IF('Indicator Data'!AA31="No data","x",ROUND(IF('Indicator Data'!AA31&gt;X$140,10,IF('Indicator Data'!AA31&lt;X$139,0,10-(X$140-'Indicator Data'!AA31)/(X$140-X$139)*10)),1))</f>
        <v>2.6</v>
      </c>
      <c r="Y29" s="10">
        <f>IF('Indicator Data'!AF31="No data","x",ROUND(IF('Indicator Data'!AF31&gt;Y$140,10,IF('Indicator Data'!AF31&lt;Y$139,0,10-(Y$140-'Indicator Data'!AF31)/(Y$140-Y$139)*10)),1))</f>
        <v>1.9</v>
      </c>
      <c r="Z29" s="120">
        <f>IF('Indicator Data'!AC31="No data","x",'Indicator Data'!AC31/'Indicator Data'!$BB31*100000)</f>
        <v>0</v>
      </c>
      <c r="AA29" s="118">
        <f t="shared" si="9"/>
        <v>0</v>
      </c>
      <c r="AB29" s="120">
        <f>IF('Indicator Data'!AD31="No data","x",'Indicator Data'!AD31/'Indicator Data'!$BB31*100000)</f>
        <v>3.0767237749781389</v>
      </c>
      <c r="AC29" s="118">
        <f t="shared" si="10"/>
        <v>8.3000000000000007</v>
      </c>
      <c r="AD29" s="47">
        <f t="shared" si="11"/>
        <v>3.3</v>
      </c>
      <c r="AE29" s="10">
        <f>IF('Indicator Data'!V31="No data","x",ROUND(IF('Indicator Data'!V31&gt;AE$140,10,IF('Indicator Data'!V31&lt;AE$139,0,10-(AE$140-'Indicator Data'!V31)/(AE$140-AE$139)*10)),1))</f>
        <v>3.5</v>
      </c>
      <c r="AF29" s="10">
        <f>IF('Indicator Data'!W31="No data","x",ROUND(IF('Indicator Data'!W31&gt;AF$140,10,IF('Indicator Data'!W31&lt;AF$139,0,10-(AF$140-'Indicator Data'!W31)/(AF$140-AF$139)*10)),1))</f>
        <v>1.4</v>
      </c>
      <c r="AG29" s="47">
        <f t="shared" si="12"/>
        <v>2.5</v>
      </c>
      <c r="AH29" s="10">
        <f>IF('Indicator Data'!AP31="No data","x",ROUND(IF('Indicator Data'!AP31&gt;AH$140,10,IF('Indicator Data'!AP31&lt;AH$139,0,10-(AH$140-'Indicator Data'!AP31)/(AH$140-AH$139)*10)),1))</f>
        <v>4.5999999999999996</v>
      </c>
      <c r="AI29" s="10">
        <f>IF('Indicator Data'!AQ31="No data","x",ROUND(IF('Indicator Data'!AQ31&gt;AI$140,10,IF('Indicator Data'!AQ31&lt;AI$139,0,10-(AI$140-'Indicator Data'!AQ31)/(AI$140-AI$139)*10)),1))</f>
        <v>2.8</v>
      </c>
      <c r="AJ29" s="47">
        <f t="shared" si="13"/>
        <v>3.7</v>
      </c>
      <c r="AK29" s="31">
        <f>'Indicator Data'!AK31+'Indicator Data'!AJ31*0.5+'Indicator Data'!AI31*0.25</f>
        <v>605.32142857142856</v>
      </c>
      <c r="AL29" s="38">
        <f>AK29/'Indicator Data'!BB31</f>
        <v>3.920856485872517E-3</v>
      </c>
      <c r="AM29" s="47">
        <f t="shared" si="14"/>
        <v>0.4</v>
      </c>
      <c r="AN29" s="38">
        <f>IF('Indicator Data'!AL31="No data","x",'Indicator Data'!AL31/'Indicator Data'!BB31)</f>
        <v>0.18420831039284905</v>
      </c>
      <c r="AO29" s="10">
        <f t="shared" si="15"/>
        <v>9.1999999999999993</v>
      </c>
      <c r="AP29" s="47">
        <f t="shared" si="16"/>
        <v>9.1999999999999993</v>
      </c>
      <c r="AQ29" s="32">
        <f t="shared" si="17"/>
        <v>4.8</v>
      </c>
      <c r="AR29" s="50">
        <f t="shared" si="18"/>
        <v>2.7</v>
      </c>
      <c r="AU29" s="8">
        <v>3.3</v>
      </c>
    </row>
    <row r="30" spans="1:47">
      <c r="A30" s="8" t="s">
        <v>168</v>
      </c>
      <c r="B30" s="26" t="s">
        <v>160</v>
      </c>
      <c r="C30" s="26" t="s">
        <v>169</v>
      </c>
      <c r="D30" s="10">
        <f>ROUND(IF('Indicator Data'!O32="No data",IF((0.1284*LN('Indicator Data'!BA32)-0.4735)&gt;D$140,0,IF((0.1284*LN('Indicator Data'!BA32)-0.4735)&lt;D$139,10,(D$140-(0.1284*LN('Indicator Data'!BA32)-0.4735))/(D$140-D$139)*10)),IF('Indicator Data'!O32&gt;D$140,0,IF('Indicator Data'!O32&lt;D$139,10,(D$140-'Indicator Data'!O32)/(D$140-D$139)*10))),1)</f>
        <v>6.2</v>
      </c>
      <c r="E30" s="10">
        <f>IF('Indicator Data'!P32="No data","x",ROUND(IF('Indicator Data'!P32&gt;E$140,10,IF('Indicator Data'!P32&lt;E$139,0,10-(E$140-'Indicator Data'!P32)/(E$140-E$139)*10)),1))</f>
        <v>0.7</v>
      </c>
      <c r="F30" s="47">
        <f t="shared" si="0"/>
        <v>4</v>
      </c>
      <c r="G30" s="10">
        <f>IF('Indicator Data'!AG32="No data","x",ROUND(IF('Indicator Data'!AG32&gt;G$140,10,IF('Indicator Data'!AG32&lt;G$139,0,10-(G$140-'Indicator Data'!AG32)/(G$140-G$139)*10)),1))</f>
        <v>7.8</v>
      </c>
      <c r="H30" s="10">
        <f>IF('Indicator Data'!AH32="No data","x",ROUND(IF('Indicator Data'!AH32&gt;H$140,10,IF('Indicator Data'!AH32&lt;H$139,0,10-(H$140-'Indicator Data'!AH32)/(H$140-H$139)*10)),1))</f>
        <v>3.5</v>
      </c>
      <c r="I30" s="47">
        <f t="shared" si="1"/>
        <v>5.7</v>
      </c>
      <c r="J30" s="31">
        <f>SUM('Indicator Data'!R32,SUM('Indicator Data'!S32:T32)*1000000)</f>
        <v>519238767</v>
      </c>
      <c r="K30" s="31">
        <f>J30/'Indicator Data'!BD32</f>
        <v>214.85765791189837</v>
      </c>
      <c r="L30" s="10">
        <f t="shared" si="2"/>
        <v>4.3</v>
      </c>
      <c r="M30" s="10">
        <f>IF('Indicator Data'!U32="No data","x",ROUND(IF('Indicator Data'!U32&gt;M$140,10,IF('Indicator Data'!U32&lt;M$139,0,10-(M$140-'Indicator Data'!U32)/(M$140-M$139)*10)),1))</f>
        <v>8.5</v>
      </c>
      <c r="N30" s="116">
        <f>'Indicator Data'!Q32/'Indicator Data'!BD32*1000000</f>
        <v>217.09596369209788</v>
      </c>
      <c r="O30" s="10">
        <f t="shared" si="3"/>
        <v>10</v>
      </c>
      <c r="P30" s="47">
        <f t="shared" si="4"/>
        <v>7.6</v>
      </c>
      <c r="Q30" s="40">
        <f t="shared" si="5"/>
        <v>5.3</v>
      </c>
      <c r="R30" s="31">
        <f>IF(AND('Indicator Data'!AM32="No data",'Indicator Data'!AN32="No data"),0,SUM('Indicator Data'!AM32:AO32))</f>
        <v>0</v>
      </c>
      <c r="S30" s="10">
        <f t="shared" si="6"/>
        <v>0</v>
      </c>
      <c r="T30" s="37">
        <f>R30/'Indicator Data'!$BB32</f>
        <v>0</v>
      </c>
      <c r="U30" s="10">
        <f t="shared" si="7"/>
        <v>0</v>
      </c>
      <c r="V30" s="11">
        <f t="shared" si="8"/>
        <v>0</v>
      </c>
      <c r="W30" s="10">
        <f>IF('Indicator Data'!AB32="No data","x",ROUND(IF('Indicator Data'!AB32&gt;W$140,10,IF('Indicator Data'!AB32&lt;W$139,0,10-(W$140-'Indicator Data'!AB32)/(W$140-W$139)*10)),1))</f>
        <v>3.7</v>
      </c>
      <c r="X30" s="10">
        <f>IF('Indicator Data'!AA32="No data","x",ROUND(IF('Indicator Data'!AA32&gt;X$140,10,IF('Indicator Data'!AA32&lt;X$139,0,10-(X$140-'Indicator Data'!AA32)/(X$140-X$139)*10)),1))</f>
        <v>2.6</v>
      </c>
      <c r="Y30" s="10">
        <f>IF('Indicator Data'!AF32="No data","x",ROUND(IF('Indicator Data'!AF32&gt;Y$140,10,IF('Indicator Data'!AF32&lt;Y$139,0,10-(Y$140-'Indicator Data'!AF32)/(Y$140-Y$139)*10)),1))</f>
        <v>1.9</v>
      </c>
      <c r="Z30" s="120">
        <f>IF('Indicator Data'!AC32="No data","x",'Indicator Data'!AC32/'Indicator Data'!$BB32*100000)</f>
        <v>0</v>
      </c>
      <c r="AA30" s="118">
        <f t="shared" si="9"/>
        <v>0</v>
      </c>
      <c r="AB30" s="120">
        <f>IF('Indicator Data'!AD32="No data","x",'Indicator Data'!AD32/'Indicator Data'!$BB32*100000)</f>
        <v>1.0211891371274271</v>
      </c>
      <c r="AC30" s="118">
        <f t="shared" si="10"/>
        <v>6.7</v>
      </c>
      <c r="AD30" s="47">
        <f t="shared" si="11"/>
        <v>3</v>
      </c>
      <c r="AE30" s="10">
        <f>IF('Indicator Data'!V32="No data","x",ROUND(IF('Indicator Data'!V32&gt;AE$140,10,IF('Indicator Data'!V32&lt;AE$139,0,10-(AE$140-'Indicator Data'!V32)/(AE$140-AE$139)*10)),1))</f>
        <v>3.5</v>
      </c>
      <c r="AF30" s="10">
        <f>IF('Indicator Data'!W32="No data","x",ROUND(IF('Indicator Data'!W32&gt;AF$140,10,IF('Indicator Data'!W32&lt;AF$139,0,10-(AF$140-'Indicator Data'!W32)/(AF$140-AF$139)*10)),1))</f>
        <v>1.1000000000000001</v>
      </c>
      <c r="AG30" s="47">
        <f t="shared" si="12"/>
        <v>2.2999999999999998</v>
      </c>
      <c r="AH30" s="10">
        <f>IF('Indicator Data'!AP32="No data","x",ROUND(IF('Indicator Data'!AP32&gt;AH$140,10,IF('Indicator Data'!AP32&lt;AH$139,0,10-(AH$140-'Indicator Data'!AP32)/(AH$140-AH$139)*10)),1))</f>
        <v>1.9</v>
      </c>
      <c r="AI30" s="10">
        <f>IF('Indicator Data'!AQ32="No data","x",ROUND(IF('Indicator Data'!AQ32&gt;AI$140,10,IF('Indicator Data'!AQ32&lt;AI$139,0,10-(AI$140-'Indicator Data'!AQ32)/(AI$140-AI$139)*10)),1))</f>
        <v>2.4</v>
      </c>
      <c r="AJ30" s="47">
        <f t="shared" si="13"/>
        <v>2.2000000000000002</v>
      </c>
      <c r="AK30" s="31">
        <f>'Indicator Data'!AK32+'Indicator Data'!AJ32*0.5+'Indicator Data'!AI32*0.25</f>
        <v>2755.4464285714284</v>
      </c>
      <c r="AL30" s="38">
        <f>AK30/'Indicator Data'!BB32</f>
        <v>5.923856759565701E-3</v>
      </c>
      <c r="AM30" s="47">
        <f t="shared" si="14"/>
        <v>0.6</v>
      </c>
      <c r="AN30" s="38">
        <f>IF('Indicator Data'!AL32="No data","x",'Indicator Data'!AL32/'Indicator Data'!BB32)</f>
        <v>9.210696042515866E-2</v>
      </c>
      <c r="AO30" s="10">
        <f t="shared" si="15"/>
        <v>4.5999999999999996</v>
      </c>
      <c r="AP30" s="47">
        <f t="shared" si="16"/>
        <v>4.5999999999999996</v>
      </c>
      <c r="AQ30" s="32">
        <f t="shared" si="17"/>
        <v>2.6</v>
      </c>
      <c r="AR30" s="50">
        <f t="shared" si="18"/>
        <v>1.4</v>
      </c>
      <c r="AU30" s="8">
        <v>1.9</v>
      </c>
    </row>
    <row r="31" spans="1:47">
      <c r="A31" s="8" t="s">
        <v>170</v>
      </c>
      <c r="B31" s="26" t="s">
        <v>160</v>
      </c>
      <c r="C31" s="26" t="s">
        <v>171</v>
      </c>
      <c r="D31" s="10">
        <f>ROUND(IF('Indicator Data'!O33="No data",IF((0.1284*LN('Indicator Data'!BA33)-0.4735)&gt;D$140,0,IF((0.1284*LN('Indicator Data'!BA33)-0.4735)&lt;D$139,10,(D$140-(0.1284*LN('Indicator Data'!BA33)-0.4735))/(D$140-D$139)*10)),IF('Indicator Data'!O33&gt;D$140,0,IF('Indicator Data'!O33&lt;D$139,10,(D$140-'Indicator Data'!O33)/(D$140-D$139)*10))),1)</f>
        <v>7.8</v>
      </c>
      <c r="E31" s="10">
        <f>IF('Indicator Data'!P33="No data","x",ROUND(IF('Indicator Data'!P33&gt;E$140,10,IF('Indicator Data'!P33&lt;E$139,0,10-(E$140-'Indicator Data'!P33)/(E$140-E$139)*10)),1))</f>
        <v>4.9000000000000004</v>
      </c>
      <c r="F31" s="47">
        <f t="shared" si="0"/>
        <v>6.6</v>
      </c>
      <c r="G31" s="10">
        <f>IF('Indicator Data'!AG33="No data","x",ROUND(IF('Indicator Data'!AG33&gt;G$140,10,IF('Indicator Data'!AG33&lt;G$139,0,10-(G$140-'Indicator Data'!AG33)/(G$140-G$139)*10)),1))</f>
        <v>7.8</v>
      </c>
      <c r="H31" s="10">
        <f>IF('Indicator Data'!AH33="No data","x",ROUND(IF('Indicator Data'!AH33&gt;H$140,10,IF('Indicator Data'!AH33&lt;H$139,0,10-(H$140-'Indicator Data'!AH33)/(H$140-H$139)*10)),1))</f>
        <v>3.5</v>
      </c>
      <c r="I31" s="47">
        <f t="shared" si="1"/>
        <v>5.7</v>
      </c>
      <c r="J31" s="31">
        <f>SUM('Indicator Data'!R33,SUM('Indicator Data'!S33:T33)*1000000)</f>
        <v>519238767</v>
      </c>
      <c r="K31" s="31">
        <f>J31/'Indicator Data'!BD33</f>
        <v>214.85765791189837</v>
      </c>
      <c r="L31" s="10">
        <f t="shared" si="2"/>
        <v>4.3</v>
      </c>
      <c r="M31" s="10">
        <f>IF('Indicator Data'!U33="No data","x",ROUND(IF('Indicator Data'!U33&gt;M$140,10,IF('Indicator Data'!U33&lt;M$139,0,10-(M$140-'Indicator Data'!U33)/(M$140-M$139)*10)),1))</f>
        <v>8.5</v>
      </c>
      <c r="N31" s="116">
        <f>'Indicator Data'!Q33/'Indicator Data'!BD33*1000000</f>
        <v>217.09596369209788</v>
      </c>
      <c r="O31" s="10">
        <f t="shared" si="3"/>
        <v>10</v>
      </c>
      <c r="P31" s="47">
        <f t="shared" si="4"/>
        <v>7.6</v>
      </c>
      <c r="Q31" s="40">
        <f t="shared" si="5"/>
        <v>6.6</v>
      </c>
      <c r="R31" s="31">
        <f>IF(AND('Indicator Data'!AM33="No data",'Indicator Data'!AN33="No data"),0,SUM('Indicator Data'!AM33:AO33))</f>
        <v>0</v>
      </c>
      <c r="S31" s="10">
        <f t="shared" si="6"/>
        <v>0</v>
      </c>
      <c r="T31" s="37">
        <f>R31/'Indicator Data'!$BB33</f>
        <v>0</v>
      </c>
      <c r="U31" s="10">
        <f t="shared" si="7"/>
        <v>0</v>
      </c>
      <c r="V31" s="11">
        <f t="shared" si="8"/>
        <v>0</v>
      </c>
      <c r="W31" s="10">
        <f>IF('Indicator Data'!AB33="No data","x",ROUND(IF('Indicator Data'!AB33&gt;W$140,10,IF('Indicator Data'!AB33&lt;W$139,0,10-(W$140-'Indicator Data'!AB33)/(W$140-W$139)*10)),1))</f>
        <v>3</v>
      </c>
      <c r="X31" s="10">
        <f>IF('Indicator Data'!AA33="No data","x",ROUND(IF('Indicator Data'!AA33&gt;X$140,10,IF('Indicator Data'!AA33&lt;X$139,0,10-(X$140-'Indicator Data'!AA33)/(X$140-X$139)*10)),1))</f>
        <v>2.6</v>
      </c>
      <c r="Y31" s="10">
        <f>IF('Indicator Data'!AF33="No data","x",ROUND(IF('Indicator Data'!AF33&gt;Y$140,10,IF('Indicator Data'!AF33&lt;Y$139,0,10-(Y$140-'Indicator Data'!AF33)/(Y$140-Y$139)*10)),1))</f>
        <v>1.9</v>
      </c>
      <c r="Z31" s="120">
        <f>IF('Indicator Data'!AC33="No data","x",'Indicator Data'!AC33/'Indicator Data'!$BB33*100000)</f>
        <v>0</v>
      </c>
      <c r="AA31" s="118">
        <f t="shared" si="9"/>
        <v>0</v>
      </c>
      <c r="AB31" s="120">
        <f>IF('Indicator Data'!AD33="No data","x",'Indicator Data'!AD33/'Indicator Data'!$BB33*100000)</f>
        <v>1.694213991710835</v>
      </c>
      <c r="AC31" s="118">
        <f t="shared" si="10"/>
        <v>7.4</v>
      </c>
      <c r="AD31" s="47">
        <f t="shared" si="11"/>
        <v>3</v>
      </c>
      <c r="AE31" s="10">
        <f>IF('Indicator Data'!V33="No data","x",ROUND(IF('Indicator Data'!V33&gt;AE$140,10,IF('Indicator Data'!V33&lt;AE$139,0,10-(AE$140-'Indicator Data'!V33)/(AE$140-AE$139)*10)),1))</f>
        <v>3.5</v>
      </c>
      <c r="AF31" s="10">
        <f>IF('Indicator Data'!W33="No data","x",ROUND(IF('Indicator Data'!W33&gt;AF$140,10,IF('Indicator Data'!W33&lt;AF$139,0,10-(AF$140-'Indicator Data'!W33)/(AF$140-AF$139)*10)),1))</f>
        <v>1.4</v>
      </c>
      <c r="AG31" s="47">
        <f t="shared" si="12"/>
        <v>2.5</v>
      </c>
      <c r="AH31" s="10">
        <f>IF('Indicator Data'!AP33="No data","x",ROUND(IF('Indicator Data'!AP33&gt;AH$140,10,IF('Indicator Data'!AP33&lt;AH$139,0,10-(AH$140-'Indicator Data'!AP33)/(AH$140-AH$139)*10)),1))</f>
        <v>2.7</v>
      </c>
      <c r="AI31" s="10">
        <f>IF('Indicator Data'!AQ33="No data","x",ROUND(IF('Indicator Data'!AQ33&gt;AI$140,10,IF('Indicator Data'!AQ33&lt;AI$139,0,10-(AI$140-'Indicator Data'!AQ33)/(AI$140-AI$139)*10)),1))</f>
        <v>4.0999999999999996</v>
      </c>
      <c r="AJ31" s="47">
        <f t="shared" si="13"/>
        <v>3.4</v>
      </c>
      <c r="AK31" s="31">
        <f>'Indicator Data'!AK33+'Indicator Data'!AJ33*0.5+'Indicator Data'!AI33*0.25</f>
        <v>2755.4464285714284</v>
      </c>
      <c r="AL31" s="38">
        <f>AK31/'Indicator Data'!BB33</f>
        <v>9.8280334583060302E-3</v>
      </c>
      <c r="AM31" s="47">
        <f t="shared" si="14"/>
        <v>1</v>
      </c>
      <c r="AN31" s="38">
        <f>IF('Indicator Data'!AL33="No data","x",'Indicator Data'!AL33/'Indicator Data'!BB33)</f>
        <v>0.18474422718874614</v>
      </c>
      <c r="AO31" s="10">
        <f t="shared" si="15"/>
        <v>9.1999999999999993</v>
      </c>
      <c r="AP31" s="47">
        <f t="shared" si="16"/>
        <v>9.1999999999999993</v>
      </c>
      <c r="AQ31" s="32">
        <f t="shared" si="17"/>
        <v>4.8</v>
      </c>
      <c r="AR31" s="50">
        <f t="shared" si="18"/>
        <v>2.7</v>
      </c>
      <c r="AU31" s="8">
        <v>2.7</v>
      </c>
    </row>
    <row r="32" spans="1:47">
      <c r="A32" s="8" t="s">
        <v>172</v>
      </c>
      <c r="B32" s="26" t="s">
        <v>160</v>
      </c>
      <c r="C32" s="26" t="s">
        <v>173</v>
      </c>
      <c r="D32" s="10">
        <f>ROUND(IF('Indicator Data'!O34="No data",IF((0.1284*LN('Indicator Data'!BA34)-0.4735)&gt;D$140,0,IF((0.1284*LN('Indicator Data'!BA34)-0.4735)&lt;D$139,10,(D$140-(0.1284*LN('Indicator Data'!BA34)-0.4735))/(D$140-D$139)*10)),IF('Indicator Data'!O34&gt;D$140,0,IF('Indicator Data'!O34&lt;D$139,10,(D$140-'Indicator Data'!O34)/(D$140-D$139)*10))),1)</f>
        <v>9.4</v>
      </c>
      <c r="E32" s="10">
        <f>IF('Indicator Data'!P34="No data","x",ROUND(IF('Indicator Data'!P34&gt;E$140,10,IF('Indicator Data'!P34&lt;E$139,0,10-(E$140-'Indicator Data'!P34)/(E$140-E$139)*10)),1))</f>
        <v>8.6999999999999993</v>
      </c>
      <c r="F32" s="47">
        <f t="shared" si="0"/>
        <v>9.1</v>
      </c>
      <c r="G32" s="10">
        <f>IF('Indicator Data'!AG34="No data","x",ROUND(IF('Indicator Data'!AG34&gt;G$140,10,IF('Indicator Data'!AG34&lt;G$139,0,10-(G$140-'Indicator Data'!AG34)/(G$140-G$139)*10)),1))</f>
        <v>7.8</v>
      </c>
      <c r="H32" s="10">
        <f>IF('Indicator Data'!AH34="No data","x",ROUND(IF('Indicator Data'!AH34&gt;H$140,10,IF('Indicator Data'!AH34&lt;H$139,0,10-(H$140-'Indicator Data'!AH34)/(H$140-H$139)*10)),1))</f>
        <v>3.5</v>
      </c>
      <c r="I32" s="47">
        <f t="shared" si="1"/>
        <v>5.7</v>
      </c>
      <c r="J32" s="31">
        <f>SUM('Indicator Data'!R34,SUM('Indicator Data'!S34:T34)*1000000)</f>
        <v>519238767</v>
      </c>
      <c r="K32" s="31">
        <f>J32/'Indicator Data'!BD34</f>
        <v>214.85765791189837</v>
      </c>
      <c r="L32" s="10">
        <f t="shared" si="2"/>
        <v>4.3</v>
      </c>
      <c r="M32" s="10">
        <f>IF('Indicator Data'!U34="No data","x",ROUND(IF('Indicator Data'!U34&gt;M$140,10,IF('Indicator Data'!U34&lt;M$139,0,10-(M$140-'Indicator Data'!U34)/(M$140-M$139)*10)),1))</f>
        <v>8.5</v>
      </c>
      <c r="N32" s="116">
        <f>'Indicator Data'!Q34/'Indicator Data'!BD34*1000000</f>
        <v>217.09596369209788</v>
      </c>
      <c r="O32" s="10">
        <f t="shared" si="3"/>
        <v>10</v>
      </c>
      <c r="P32" s="47">
        <f t="shared" si="4"/>
        <v>7.6</v>
      </c>
      <c r="Q32" s="40">
        <f t="shared" si="5"/>
        <v>7.9</v>
      </c>
      <c r="R32" s="31">
        <f>IF(AND('Indicator Data'!AM34="No data",'Indicator Data'!AN34="No data"),0,SUM('Indicator Data'!AM34:AO34))</f>
        <v>0</v>
      </c>
      <c r="S32" s="10">
        <f t="shared" si="6"/>
        <v>0</v>
      </c>
      <c r="T32" s="37">
        <f>R32/'Indicator Data'!$BB34</f>
        <v>0</v>
      </c>
      <c r="U32" s="10">
        <f t="shared" si="7"/>
        <v>0</v>
      </c>
      <c r="V32" s="11">
        <f t="shared" si="8"/>
        <v>0</v>
      </c>
      <c r="W32" s="10">
        <f>IF('Indicator Data'!AB34="No data","x",ROUND(IF('Indicator Data'!AB34&gt;W$140,10,IF('Indicator Data'!AB34&lt;W$139,0,10-(W$140-'Indicator Data'!AB34)/(W$140-W$139)*10)),1))</f>
        <v>3.7</v>
      </c>
      <c r="X32" s="10">
        <f>IF('Indicator Data'!AA34="No data","x",ROUND(IF('Indicator Data'!AA34&gt;X$140,10,IF('Indicator Data'!AA34&lt;X$139,0,10-(X$140-'Indicator Data'!AA34)/(X$140-X$139)*10)),1))</f>
        <v>2.6</v>
      </c>
      <c r="Y32" s="10">
        <f>IF('Indicator Data'!AF34="No data","x",ROUND(IF('Indicator Data'!AF34&gt;Y$140,10,IF('Indicator Data'!AF34&lt;Y$139,0,10-(Y$140-'Indicator Data'!AF34)/(Y$140-Y$139)*10)),1))</f>
        <v>1.9</v>
      </c>
      <c r="Z32" s="120">
        <f>IF('Indicator Data'!AC34="No data","x",'Indicator Data'!AC34/'Indicator Data'!$BB34*100000)</f>
        <v>0</v>
      </c>
      <c r="AA32" s="118">
        <f t="shared" si="9"/>
        <v>0</v>
      </c>
      <c r="AB32" s="120">
        <f>IF('Indicator Data'!AD34="No data","x",'Indicator Data'!AD34/'Indicator Data'!$BB34*100000)</f>
        <v>3.9039384574922744</v>
      </c>
      <c r="AC32" s="118">
        <f t="shared" si="10"/>
        <v>8.6</v>
      </c>
      <c r="AD32" s="47">
        <f t="shared" si="11"/>
        <v>3.4</v>
      </c>
      <c r="AE32" s="10">
        <f>IF('Indicator Data'!V34="No data","x",ROUND(IF('Indicator Data'!V34&gt;AE$140,10,IF('Indicator Data'!V34&lt;AE$139,0,10-(AE$140-'Indicator Data'!V34)/(AE$140-AE$139)*10)),1))</f>
        <v>3.5</v>
      </c>
      <c r="AF32" s="10">
        <f>IF('Indicator Data'!W34="No data","x",ROUND(IF('Indicator Data'!W34&gt;AF$140,10,IF('Indicator Data'!W34&lt;AF$139,0,10-(AF$140-'Indicator Data'!W34)/(AF$140-AF$139)*10)),1))</f>
        <v>0.9</v>
      </c>
      <c r="AG32" s="47">
        <f t="shared" si="12"/>
        <v>2.2000000000000002</v>
      </c>
      <c r="AH32" s="10">
        <f>IF('Indicator Data'!AP34="No data","x",ROUND(IF('Indicator Data'!AP34&gt;AH$140,10,IF('Indicator Data'!AP34&lt;AH$139,0,10-(AH$140-'Indicator Data'!AP34)/(AH$140-AH$139)*10)),1))</f>
        <v>4.5999999999999996</v>
      </c>
      <c r="AI32" s="10">
        <f>IF('Indicator Data'!AQ34="No data","x",ROUND(IF('Indicator Data'!AQ34&gt;AI$140,10,IF('Indicator Data'!AQ34&lt;AI$139,0,10-(AI$140-'Indicator Data'!AQ34)/(AI$140-AI$139)*10)),1))</f>
        <v>3.5</v>
      </c>
      <c r="AJ32" s="47">
        <f t="shared" si="13"/>
        <v>4.0999999999999996</v>
      </c>
      <c r="AK32" s="31">
        <f>'Indicator Data'!AK34+'Indicator Data'!AJ34*0.5+'Indicator Data'!AI34*0.25</f>
        <v>0</v>
      </c>
      <c r="AL32" s="38">
        <f>AK32/'Indicator Data'!BB34</f>
        <v>0</v>
      </c>
      <c r="AM32" s="47">
        <f t="shared" si="14"/>
        <v>0</v>
      </c>
      <c r="AN32" s="38">
        <f>IF('Indicator Data'!AL34="No data","x",'Indicator Data'!AL34/'Indicator Data'!BB34)</f>
        <v>0.17428825037806561</v>
      </c>
      <c r="AO32" s="10">
        <f t="shared" si="15"/>
        <v>8.6999999999999993</v>
      </c>
      <c r="AP32" s="47">
        <f t="shared" si="16"/>
        <v>8.6999999999999993</v>
      </c>
      <c r="AQ32" s="32">
        <f t="shared" si="17"/>
        <v>4.5</v>
      </c>
      <c r="AR32" s="50">
        <f t="shared" si="18"/>
        <v>2.5</v>
      </c>
      <c r="AU32" s="8">
        <v>2.8</v>
      </c>
    </row>
    <row r="33" spans="1:47">
      <c r="A33" s="8" t="s">
        <v>174</v>
      </c>
      <c r="B33" s="26" t="s">
        <v>160</v>
      </c>
      <c r="C33" s="26" t="s">
        <v>175</v>
      </c>
      <c r="D33" s="10">
        <f>ROUND(IF('Indicator Data'!O35="No data",IF((0.1284*LN('Indicator Data'!BA35)-0.4735)&gt;D$140,0,IF((0.1284*LN('Indicator Data'!BA35)-0.4735)&lt;D$139,10,(D$140-(0.1284*LN('Indicator Data'!BA35)-0.4735))/(D$140-D$139)*10)),IF('Indicator Data'!O35&gt;D$140,0,IF('Indicator Data'!O35&lt;D$139,10,(D$140-'Indicator Data'!O35)/(D$140-D$139)*10))),1)</f>
        <v>7.9</v>
      </c>
      <c r="E33" s="10">
        <f>IF('Indicator Data'!P35="No data","x",ROUND(IF('Indicator Data'!P35&gt;E$140,10,IF('Indicator Data'!P35&lt;E$139,0,10-(E$140-'Indicator Data'!P35)/(E$140-E$139)*10)),1))</f>
        <v>4.9000000000000004</v>
      </c>
      <c r="F33" s="47">
        <f t="shared" si="0"/>
        <v>6.6</v>
      </c>
      <c r="G33" s="10">
        <f>IF('Indicator Data'!AG35="No data","x",ROUND(IF('Indicator Data'!AG35&gt;G$140,10,IF('Indicator Data'!AG35&lt;G$139,0,10-(G$140-'Indicator Data'!AG35)/(G$140-G$139)*10)),1))</f>
        <v>7.8</v>
      </c>
      <c r="H33" s="10">
        <f>IF('Indicator Data'!AH35="No data","x",ROUND(IF('Indicator Data'!AH35&gt;H$140,10,IF('Indicator Data'!AH35&lt;H$139,0,10-(H$140-'Indicator Data'!AH35)/(H$140-H$139)*10)),1))</f>
        <v>3.5</v>
      </c>
      <c r="I33" s="47">
        <f t="shared" si="1"/>
        <v>5.7</v>
      </c>
      <c r="J33" s="31">
        <f>SUM('Indicator Data'!R35,SUM('Indicator Data'!S35:T35)*1000000)</f>
        <v>519238767</v>
      </c>
      <c r="K33" s="31">
        <f>J33/'Indicator Data'!BD35</f>
        <v>214.85765791189837</v>
      </c>
      <c r="L33" s="10">
        <f t="shared" si="2"/>
        <v>4.3</v>
      </c>
      <c r="M33" s="10">
        <f>IF('Indicator Data'!U35="No data","x",ROUND(IF('Indicator Data'!U35&gt;M$140,10,IF('Indicator Data'!U35&lt;M$139,0,10-(M$140-'Indicator Data'!U35)/(M$140-M$139)*10)),1))</f>
        <v>8.5</v>
      </c>
      <c r="N33" s="116">
        <f>'Indicator Data'!Q35/'Indicator Data'!BD35*1000000</f>
        <v>217.09596369209788</v>
      </c>
      <c r="O33" s="10">
        <f t="shared" si="3"/>
        <v>10</v>
      </c>
      <c r="P33" s="47">
        <f t="shared" si="4"/>
        <v>7.6</v>
      </c>
      <c r="Q33" s="40">
        <f t="shared" si="5"/>
        <v>6.6</v>
      </c>
      <c r="R33" s="31">
        <f>IF(AND('Indicator Data'!AM35="No data",'Indicator Data'!AN35="No data"),0,SUM('Indicator Data'!AM35:AO35))</f>
        <v>0</v>
      </c>
      <c r="S33" s="10">
        <f t="shared" si="6"/>
        <v>0</v>
      </c>
      <c r="T33" s="37">
        <f>R33/'Indicator Data'!$BB35</f>
        <v>0</v>
      </c>
      <c r="U33" s="10">
        <f t="shared" si="7"/>
        <v>0</v>
      </c>
      <c r="V33" s="11">
        <f t="shared" si="8"/>
        <v>0</v>
      </c>
      <c r="W33" s="10">
        <f>IF('Indicator Data'!AB35="No data","x",ROUND(IF('Indicator Data'!AB35&gt;W$140,10,IF('Indicator Data'!AB35&lt;W$139,0,10-(W$140-'Indicator Data'!AB35)/(W$140-W$139)*10)),1))</f>
        <v>5.5</v>
      </c>
      <c r="X33" s="10">
        <f>IF('Indicator Data'!AA35="No data","x",ROUND(IF('Indicator Data'!AA35&gt;X$140,10,IF('Indicator Data'!AA35&lt;X$139,0,10-(X$140-'Indicator Data'!AA35)/(X$140-X$139)*10)),1))</f>
        <v>2.6</v>
      </c>
      <c r="Y33" s="10">
        <f>IF('Indicator Data'!AF35="No data","x",ROUND(IF('Indicator Data'!AF35&gt;Y$140,10,IF('Indicator Data'!AF35&lt;Y$139,0,10-(Y$140-'Indicator Data'!AF35)/(Y$140-Y$139)*10)),1))</f>
        <v>1.9</v>
      </c>
      <c r="Z33" s="120">
        <f>IF('Indicator Data'!AC35="No data","x",'Indicator Data'!AC35/'Indicator Data'!$BB35*100000)</f>
        <v>0</v>
      </c>
      <c r="AA33" s="118">
        <f t="shared" si="9"/>
        <v>0</v>
      </c>
      <c r="AB33" s="120">
        <f>IF('Indicator Data'!AD35="No data","x",'Indicator Data'!AD35/'Indicator Data'!$BB35*100000)</f>
        <v>4.8241471415658674</v>
      </c>
      <c r="AC33" s="118">
        <f t="shared" si="10"/>
        <v>8.9</v>
      </c>
      <c r="AD33" s="47">
        <f t="shared" si="11"/>
        <v>3.8</v>
      </c>
      <c r="AE33" s="10">
        <f>IF('Indicator Data'!V35="No data","x",ROUND(IF('Indicator Data'!V35&gt;AE$140,10,IF('Indicator Data'!V35&lt;AE$139,0,10-(AE$140-'Indicator Data'!V35)/(AE$140-AE$139)*10)),1))</f>
        <v>3.5</v>
      </c>
      <c r="AF33" s="10">
        <f>IF('Indicator Data'!W35="No data","x",ROUND(IF('Indicator Data'!W35&gt;AF$140,10,IF('Indicator Data'!W35&lt;AF$139,0,10-(AF$140-'Indicator Data'!W35)/(AF$140-AF$139)*10)),1))</f>
        <v>1.2</v>
      </c>
      <c r="AG33" s="47">
        <f t="shared" si="12"/>
        <v>2.4</v>
      </c>
      <c r="AH33" s="10">
        <f>IF('Indicator Data'!AP35="No data","x",ROUND(IF('Indicator Data'!AP35&gt;AH$140,10,IF('Indicator Data'!AP35&lt;AH$139,0,10-(AH$140-'Indicator Data'!AP35)/(AH$140-AH$139)*10)),1))</f>
        <v>2.1</v>
      </c>
      <c r="AI33" s="10">
        <f>IF('Indicator Data'!AQ35="No data","x",ROUND(IF('Indicator Data'!AQ35&gt;AI$140,10,IF('Indicator Data'!AQ35&lt;AI$139,0,10-(AI$140-'Indicator Data'!AQ35)/(AI$140-AI$139)*10)),1))</f>
        <v>3.3</v>
      </c>
      <c r="AJ33" s="47">
        <f t="shared" si="13"/>
        <v>2.7</v>
      </c>
      <c r="AK33" s="31">
        <f>'Indicator Data'!AK35+'Indicator Data'!AJ35*0.5+'Indicator Data'!AI35*0.25</f>
        <v>605.32142857142856</v>
      </c>
      <c r="AL33" s="38">
        <f>AK33/'Indicator Data'!BB35</f>
        <v>6.1477045039398407E-3</v>
      </c>
      <c r="AM33" s="47">
        <f t="shared" si="14"/>
        <v>0.6</v>
      </c>
      <c r="AN33" s="38">
        <f>IF('Indicator Data'!AL35="No data","x",'Indicator Data'!AL35/'Indicator Data'!BB35)</f>
        <v>0.23507307313407066</v>
      </c>
      <c r="AO33" s="10">
        <f t="shared" si="15"/>
        <v>10</v>
      </c>
      <c r="AP33" s="47">
        <f t="shared" si="16"/>
        <v>10</v>
      </c>
      <c r="AQ33" s="32">
        <f t="shared" si="17"/>
        <v>5.4</v>
      </c>
      <c r="AR33" s="50">
        <f t="shared" si="18"/>
        <v>3.1</v>
      </c>
      <c r="AU33" s="8">
        <v>2.5</v>
      </c>
    </row>
    <row r="34" spans="1:47">
      <c r="A34" s="8" t="s">
        <v>177</v>
      </c>
      <c r="B34" s="26" t="s">
        <v>178</v>
      </c>
      <c r="C34" s="26" t="s">
        <v>179</v>
      </c>
      <c r="D34" s="10">
        <f>ROUND(IF('Indicator Data'!O36="No data",IF((0.1284*LN('Indicator Data'!BA36)-0.4735)&gt;D$140,0,IF((0.1284*LN('Indicator Data'!BA36)-0.4735)&lt;D$139,10,(D$140-(0.1284*LN('Indicator Data'!BA36)-0.4735))/(D$140-D$139)*10)),IF('Indicator Data'!O36&gt;D$140,0,IF('Indicator Data'!O36&lt;D$139,10,(D$140-'Indicator Data'!O36)/(D$140-D$139)*10))),1)</f>
        <v>5.8</v>
      </c>
      <c r="E34" s="10">
        <f>IF('Indicator Data'!P36="No data","x",ROUND(IF('Indicator Data'!P36&gt;E$140,10,IF('Indicator Data'!P36&lt;E$139,0,10-(E$140-'Indicator Data'!P36)/(E$140-E$139)*10)),1))</f>
        <v>1.3</v>
      </c>
      <c r="F34" s="47">
        <f t="shared" si="0"/>
        <v>3.9</v>
      </c>
      <c r="G34" s="10">
        <f>IF('Indicator Data'!AG36="No data","x",ROUND(IF('Indicator Data'!AG36&gt;G$140,10,IF('Indicator Data'!AG36&lt;G$139,0,10-(G$140-'Indicator Data'!AG36)/(G$140-G$139)*10)),1))</f>
        <v>8.1</v>
      </c>
      <c r="H34" s="10">
        <f>IF('Indicator Data'!AH36="No data","x",ROUND(IF('Indicator Data'!AH36&gt;H$140,10,IF('Indicator Data'!AH36&lt;H$139,0,10-(H$140-'Indicator Data'!AH36)/(H$140-H$139)*10)),1))</f>
        <v>2.7</v>
      </c>
      <c r="I34" s="47">
        <f t="shared" si="1"/>
        <v>5.4</v>
      </c>
      <c r="J34" s="31">
        <f>SUM('Indicator Data'!R36,SUM('Indicator Data'!S36:T36)*1000000)</f>
        <v>2882254759</v>
      </c>
      <c r="K34" s="31">
        <f>J34/'Indicator Data'!BD36</f>
        <v>142.32770655272765</v>
      </c>
      <c r="L34" s="10">
        <f t="shared" si="2"/>
        <v>2.8</v>
      </c>
      <c r="M34" s="10">
        <f>IF('Indicator Data'!U36="No data","x",ROUND(IF('Indicator Data'!U36&gt;M$140,10,IF('Indicator Data'!U36&lt;M$139,0,10-(M$140-'Indicator Data'!U36)/(M$140-M$139)*10)),1))</f>
        <v>4.4000000000000004</v>
      </c>
      <c r="N34" s="116">
        <f>'Indicator Data'!Q36/'Indicator Data'!BD36*1000000</f>
        <v>56.96654271127796</v>
      </c>
      <c r="O34" s="10">
        <f t="shared" si="3"/>
        <v>5.7</v>
      </c>
      <c r="P34" s="47">
        <f t="shared" si="4"/>
        <v>4.3</v>
      </c>
      <c r="Q34" s="40">
        <f t="shared" si="5"/>
        <v>4.4000000000000004</v>
      </c>
      <c r="R34" s="31">
        <f>IF(AND('Indicator Data'!AM36="No data",'Indicator Data'!AN36="No data"),0,SUM('Indicator Data'!AM36:AO36))</f>
        <v>6485</v>
      </c>
      <c r="S34" s="10">
        <f t="shared" si="6"/>
        <v>2.7</v>
      </c>
      <c r="T34" s="37">
        <f>R34/'Indicator Data'!$BB36</f>
        <v>2.3344319384628292E-3</v>
      </c>
      <c r="U34" s="10">
        <f t="shared" si="7"/>
        <v>3.9</v>
      </c>
      <c r="V34" s="11">
        <f t="shared" si="8"/>
        <v>3.3</v>
      </c>
      <c r="W34" s="10">
        <f>IF('Indicator Data'!AB36="No data","x",ROUND(IF('Indicator Data'!AB36&gt;W$140,10,IF('Indicator Data'!AB36&lt;W$139,0,10-(W$140-'Indicator Data'!AB36)/(W$140-W$139)*10)),1))</f>
        <v>10</v>
      </c>
      <c r="X34" s="10">
        <f>IF('Indicator Data'!AA36="No data","x",ROUND(IF('Indicator Data'!AA36&gt;X$140,10,IF('Indicator Data'!AA36&lt;X$139,0,10-(X$140-'Indicator Data'!AA36)/(X$140-X$139)*10)),1))</f>
        <v>0.9</v>
      </c>
      <c r="Y34" s="10">
        <f>IF('Indicator Data'!AF36="No data","x",ROUND(IF('Indicator Data'!AF36&gt;Y$140,10,IF('Indicator Data'!AF36&lt;Y$139,0,10-(Y$140-'Indicator Data'!AF36)/(Y$140-Y$139)*10)),1))</f>
        <v>7.6</v>
      </c>
      <c r="Z34" s="120">
        <f>IF('Indicator Data'!AC36="No data","x",'Indicator Data'!AC36/'Indicator Data'!$BB36*100000)</f>
        <v>0</v>
      </c>
      <c r="AA34" s="118">
        <f t="shared" si="9"/>
        <v>0</v>
      </c>
      <c r="AB34" s="120">
        <f>IF('Indicator Data'!AD36="No data","x",'Indicator Data'!AD36/'Indicator Data'!$BB36*100000)</f>
        <v>2.2678367328166265</v>
      </c>
      <c r="AC34" s="118">
        <f t="shared" si="10"/>
        <v>7.9</v>
      </c>
      <c r="AD34" s="47">
        <f t="shared" si="11"/>
        <v>5.3</v>
      </c>
      <c r="AE34" s="10">
        <f>IF('Indicator Data'!V36="No data","x",ROUND(IF('Indicator Data'!V36&gt;AE$140,10,IF('Indicator Data'!V36&lt;AE$139,0,10-(AE$140-'Indicator Data'!V36)/(AE$140-AE$139)*10)),1))</f>
        <v>4</v>
      </c>
      <c r="AF34" s="10">
        <f>IF('Indicator Data'!W36="No data","x",ROUND(IF('Indicator Data'!W36&gt;AF$140,10,IF('Indicator Data'!W36&lt;AF$139,0,10-(AF$140-'Indicator Data'!W36)/(AF$140-AF$139)*10)),1))</f>
        <v>2.1</v>
      </c>
      <c r="AG34" s="47">
        <f t="shared" si="12"/>
        <v>3.1</v>
      </c>
      <c r="AH34" s="10">
        <f>IF('Indicator Data'!AP36="No data","x",ROUND(IF('Indicator Data'!AP36&gt;AH$140,10,IF('Indicator Data'!AP36&lt;AH$139,0,10-(AH$140-'Indicator Data'!AP36)/(AH$140-AH$139)*10)),1))</f>
        <v>4.5999999999999996</v>
      </c>
      <c r="AI34" s="10">
        <f>IF('Indicator Data'!AQ36="No data","x",ROUND(IF('Indicator Data'!AQ36&gt;AI$140,10,IF('Indicator Data'!AQ36&lt;AI$139,0,10-(AI$140-'Indicator Data'!AQ36)/(AI$140-AI$139)*10)),1))</f>
        <v>1.2</v>
      </c>
      <c r="AJ34" s="47">
        <f t="shared" si="13"/>
        <v>2.9</v>
      </c>
      <c r="AK34" s="31">
        <f>'Indicator Data'!AK36+'Indicator Data'!AJ36*0.5+'Indicator Data'!AI36*0.25</f>
        <v>96430.722222222219</v>
      </c>
      <c r="AL34" s="38">
        <f>AK34/'Indicator Data'!BB36</f>
        <v>3.4712560956760653E-2</v>
      </c>
      <c r="AM34" s="47">
        <f t="shared" si="14"/>
        <v>3.5</v>
      </c>
      <c r="AN34" s="38">
        <f>IF('Indicator Data'!AL36="No data","x",'Indicator Data'!AL36/'Indicator Data'!BB36)</f>
        <v>2.3208969128828444E-2</v>
      </c>
      <c r="AO34" s="10">
        <f t="shared" si="15"/>
        <v>1.2</v>
      </c>
      <c r="AP34" s="47">
        <f t="shared" si="16"/>
        <v>1.2</v>
      </c>
      <c r="AQ34" s="32">
        <f t="shared" si="17"/>
        <v>3.3</v>
      </c>
      <c r="AR34" s="50">
        <f t="shared" si="18"/>
        <v>3.3</v>
      </c>
      <c r="AU34" s="8">
        <v>1.9</v>
      </c>
    </row>
    <row r="35" spans="1:47">
      <c r="A35" s="8" t="s">
        <v>180</v>
      </c>
      <c r="B35" s="26" t="s">
        <v>178</v>
      </c>
      <c r="C35" s="26" t="s">
        <v>181</v>
      </c>
      <c r="D35" s="10">
        <f>ROUND(IF('Indicator Data'!O37="No data",IF((0.1284*LN('Indicator Data'!BA37)-0.4735)&gt;D$140,0,IF((0.1284*LN('Indicator Data'!BA37)-0.4735)&lt;D$139,10,(D$140-(0.1284*LN('Indicator Data'!BA37)-0.4735))/(D$140-D$139)*10)),IF('Indicator Data'!O37&gt;D$140,0,IF('Indicator Data'!O37&lt;D$139,10,(D$140-'Indicator Data'!O37)/(D$140-D$139)*10))),1)</f>
        <v>8.9</v>
      </c>
      <c r="E35" s="10">
        <f>IF('Indicator Data'!P37="No data","x",ROUND(IF('Indicator Data'!P37&gt;E$140,10,IF('Indicator Data'!P37&lt;E$139,0,10-(E$140-'Indicator Data'!P37)/(E$140-E$139)*10)),1))</f>
        <v>9.4</v>
      </c>
      <c r="F35" s="47">
        <f t="shared" si="0"/>
        <v>9.1999999999999993</v>
      </c>
      <c r="G35" s="10">
        <f>IF('Indicator Data'!AG37="No data","x",ROUND(IF('Indicator Data'!AG37&gt;G$140,10,IF('Indicator Data'!AG37&lt;G$139,0,10-(G$140-'Indicator Data'!AG37)/(G$140-G$139)*10)),1))</f>
        <v>8.1</v>
      </c>
      <c r="H35" s="10">
        <f>IF('Indicator Data'!AH37="No data","x",ROUND(IF('Indicator Data'!AH37&gt;H$140,10,IF('Indicator Data'!AH37&lt;H$139,0,10-(H$140-'Indicator Data'!AH37)/(H$140-H$139)*10)),1))</f>
        <v>2.7</v>
      </c>
      <c r="I35" s="47">
        <f t="shared" si="1"/>
        <v>5.4</v>
      </c>
      <c r="J35" s="31">
        <f>SUM('Indicator Data'!R37,SUM('Indicator Data'!S37:T37)*1000000)</f>
        <v>2882254759</v>
      </c>
      <c r="K35" s="31">
        <f>J35/'Indicator Data'!BD37</f>
        <v>142.32770655272765</v>
      </c>
      <c r="L35" s="10">
        <f t="shared" si="2"/>
        <v>2.8</v>
      </c>
      <c r="M35" s="10">
        <f>IF('Indicator Data'!U37="No data","x",ROUND(IF('Indicator Data'!U37&gt;M$140,10,IF('Indicator Data'!U37&lt;M$139,0,10-(M$140-'Indicator Data'!U37)/(M$140-M$139)*10)),1))</f>
        <v>4.4000000000000004</v>
      </c>
      <c r="N35" s="116">
        <f>'Indicator Data'!Q37/'Indicator Data'!BD37*1000000</f>
        <v>56.96654271127796</v>
      </c>
      <c r="O35" s="10">
        <f t="shared" si="3"/>
        <v>5.7</v>
      </c>
      <c r="P35" s="47">
        <f t="shared" si="4"/>
        <v>4.3</v>
      </c>
      <c r="Q35" s="40">
        <f t="shared" si="5"/>
        <v>7</v>
      </c>
      <c r="R35" s="31">
        <f>IF(AND('Indicator Data'!AM37="No data",'Indicator Data'!AN37="No data"),0,SUM('Indicator Data'!AM37:AO37))</f>
        <v>176689</v>
      </c>
      <c r="S35" s="10">
        <f t="shared" si="6"/>
        <v>7.5</v>
      </c>
      <c r="T35" s="37">
        <f>R35/'Indicator Data'!$BB37</f>
        <v>0.21232657929576607</v>
      </c>
      <c r="U35" s="10">
        <f t="shared" si="7"/>
        <v>10</v>
      </c>
      <c r="V35" s="11">
        <f t="shared" si="8"/>
        <v>8.8000000000000007</v>
      </c>
      <c r="W35" s="10">
        <f>IF('Indicator Data'!AB37="No data","x",ROUND(IF('Indicator Data'!AB37&gt;W$140,10,IF('Indicator Data'!AB37&lt;W$139,0,10-(W$140-'Indicator Data'!AB37)/(W$140-W$139)*10)),1))</f>
        <v>2.1</v>
      </c>
      <c r="X35" s="10">
        <f>IF('Indicator Data'!AA37="No data","x",ROUND(IF('Indicator Data'!AA37&gt;X$140,10,IF('Indicator Data'!AA37&lt;X$139,0,10-(X$140-'Indicator Data'!AA37)/(X$140-X$139)*10)),1))</f>
        <v>0.9</v>
      </c>
      <c r="Y35" s="10">
        <f>IF('Indicator Data'!AF37="No data","x",ROUND(IF('Indicator Data'!AF37&gt;Y$140,10,IF('Indicator Data'!AF37&lt;Y$139,0,10-(Y$140-'Indicator Data'!AF37)/(Y$140-Y$139)*10)),1))</f>
        <v>7.6</v>
      </c>
      <c r="Z35" s="120">
        <f>IF('Indicator Data'!AC37="No data","x",'Indicator Data'!AC37/'Indicator Data'!$BB37*100000)</f>
        <v>0</v>
      </c>
      <c r="AA35" s="118">
        <f t="shared" si="9"/>
        <v>0</v>
      </c>
      <c r="AB35" s="120">
        <f>IF('Indicator Data'!AD37="No data","x",'Indicator Data'!AD37/'Indicator Data'!$BB37*100000)</f>
        <v>5.4677197550256977</v>
      </c>
      <c r="AC35" s="118">
        <f t="shared" si="10"/>
        <v>9.1</v>
      </c>
      <c r="AD35" s="47">
        <f t="shared" si="11"/>
        <v>3.9</v>
      </c>
      <c r="AE35" s="10">
        <f>IF('Indicator Data'!V37="No data","x",ROUND(IF('Indicator Data'!V37&gt;AE$140,10,IF('Indicator Data'!V37&lt;AE$139,0,10-(AE$140-'Indicator Data'!V37)/(AE$140-AE$139)*10)),1))</f>
        <v>5.8</v>
      </c>
      <c r="AF35" s="10">
        <f>IF('Indicator Data'!W37="No data","x",ROUND(IF('Indicator Data'!W37&gt;AF$140,10,IF('Indicator Data'!W37&lt;AF$139,0,10-(AF$140-'Indicator Data'!W37)/(AF$140-AF$139)*10)),1))</f>
        <v>3.4</v>
      </c>
      <c r="AG35" s="47">
        <f t="shared" si="12"/>
        <v>4.5999999999999996</v>
      </c>
      <c r="AH35" s="10">
        <f>IF('Indicator Data'!AP37="No data","x",ROUND(IF('Indicator Data'!AP37&gt;AH$140,10,IF('Indicator Data'!AP37&lt;AH$139,0,10-(AH$140-'Indicator Data'!AP37)/(AH$140-AH$139)*10)),1))</f>
        <v>9</v>
      </c>
      <c r="AI35" s="10">
        <f>IF('Indicator Data'!AQ37="No data","x",ROUND(IF('Indicator Data'!AQ37&gt;AI$140,10,IF('Indicator Data'!AQ37&lt;AI$139,0,10-(AI$140-'Indicator Data'!AQ37)/(AI$140-AI$139)*10)),1))</f>
        <v>3.5</v>
      </c>
      <c r="AJ35" s="47">
        <f t="shared" si="13"/>
        <v>6.3</v>
      </c>
      <c r="AK35" s="31">
        <f>'Indicator Data'!AK37+'Indicator Data'!AJ37*0.5+'Indicator Data'!AI37*0.25</f>
        <v>96430.722222222219</v>
      </c>
      <c r="AL35" s="38">
        <f>AK35/'Indicator Data'!BB37</f>
        <v>0.11588047579908571</v>
      </c>
      <c r="AM35" s="47">
        <f t="shared" si="14"/>
        <v>10</v>
      </c>
      <c r="AN35" s="38">
        <f>IF('Indicator Data'!AL37="No data","x",'Indicator Data'!AL37/'Indicator Data'!BB37)</f>
        <v>0.33589344066939847</v>
      </c>
      <c r="AO35" s="10">
        <f t="shared" si="15"/>
        <v>10</v>
      </c>
      <c r="AP35" s="47">
        <f t="shared" si="16"/>
        <v>10</v>
      </c>
      <c r="AQ35" s="32">
        <f t="shared" si="17"/>
        <v>8</v>
      </c>
      <c r="AR35" s="50">
        <f t="shared" si="18"/>
        <v>8.4</v>
      </c>
      <c r="AU35" s="8">
        <v>3.5</v>
      </c>
    </row>
    <row r="36" spans="1:47">
      <c r="A36" s="8" t="s">
        <v>182</v>
      </c>
      <c r="B36" s="26" t="s">
        <v>178</v>
      </c>
      <c r="C36" s="26" t="s">
        <v>183</v>
      </c>
      <c r="D36" s="10">
        <f>ROUND(IF('Indicator Data'!O38="No data",IF((0.1284*LN('Indicator Data'!BA38)-0.4735)&gt;D$140,0,IF((0.1284*LN('Indicator Data'!BA38)-0.4735)&lt;D$139,10,(D$140-(0.1284*LN('Indicator Data'!BA38)-0.4735))/(D$140-D$139)*10)),IF('Indicator Data'!O38&gt;D$140,0,IF('Indicator Data'!O38&lt;D$139,10,(D$140-'Indicator Data'!O38)/(D$140-D$139)*10))),1)</f>
        <v>8.8000000000000007</v>
      </c>
      <c r="E36" s="10">
        <f>IF('Indicator Data'!P38="No data","x",ROUND(IF('Indicator Data'!P38&gt;E$140,10,IF('Indicator Data'!P38&lt;E$139,0,10-(E$140-'Indicator Data'!P38)/(E$140-E$139)*10)),1))</f>
        <v>8.1999999999999993</v>
      </c>
      <c r="F36" s="47">
        <f t="shared" si="0"/>
        <v>8.5</v>
      </c>
      <c r="G36" s="10">
        <f>IF('Indicator Data'!AG38="No data","x",ROUND(IF('Indicator Data'!AG38&gt;G$140,10,IF('Indicator Data'!AG38&lt;G$139,0,10-(G$140-'Indicator Data'!AG38)/(G$140-G$139)*10)),1))</f>
        <v>8.1</v>
      </c>
      <c r="H36" s="10">
        <f>IF('Indicator Data'!AH38="No data","x",ROUND(IF('Indicator Data'!AH38&gt;H$140,10,IF('Indicator Data'!AH38&lt;H$139,0,10-(H$140-'Indicator Data'!AH38)/(H$140-H$139)*10)),1))</f>
        <v>2.7</v>
      </c>
      <c r="I36" s="47">
        <f t="shared" si="1"/>
        <v>5.4</v>
      </c>
      <c r="J36" s="31">
        <f>SUM('Indicator Data'!R38,SUM('Indicator Data'!S38:T38)*1000000)</f>
        <v>2882254759</v>
      </c>
      <c r="K36" s="31">
        <f>J36/'Indicator Data'!BD38</f>
        <v>142.32770655272765</v>
      </c>
      <c r="L36" s="10">
        <f t="shared" si="2"/>
        <v>2.8</v>
      </c>
      <c r="M36" s="10">
        <f>IF('Indicator Data'!U38="No data","x",ROUND(IF('Indicator Data'!U38&gt;M$140,10,IF('Indicator Data'!U38&lt;M$139,0,10-(M$140-'Indicator Data'!U38)/(M$140-M$139)*10)),1))</f>
        <v>4.4000000000000004</v>
      </c>
      <c r="N36" s="116">
        <f>'Indicator Data'!Q38/'Indicator Data'!BD38*1000000</f>
        <v>56.96654271127796</v>
      </c>
      <c r="O36" s="10">
        <f t="shared" si="3"/>
        <v>5.7</v>
      </c>
      <c r="P36" s="47">
        <f t="shared" si="4"/>
        <v>4.3</v>
      </c>
      <c r="Q36" s="40">
        <f t="shared" si="5"/>
        <v>6.7</v>
      </c>
      <c r="R36" s="31">
        <f>IF(AND('Indicator Data'!AM38="No data",'Indicator Data'!AN38="No data"),0,SUM('Indicator Data'!AM38:AO38))</f>
        <v>16394</v>
      </c>
      <c r="S36" s="10">
        <f t="shared" si="6"/>
        <v>4</v>
      </c>
      <c r="T36" s="37">
        <f>R36/'Indicator Data'!$BB38</f>
        <v>5.3589691839104042E-3</v>
      </c>
      <c r="U36" s="10">
        <f t="shared" si="7"/>
        <v>4.8</v>
      </c>
      <c r="V36" s="11">
        <f t="shared" si="8"/>
        <v>4.4000000000000004</v>
      </c>
      <c r="W36" s="10">
        <f>IF('Indicator Data'!AB38="No data","x",ROUND(IF('Indicator Data'!AB38&gt;W$140,10,IF('Indicator Data'!AB38&lt;W$139,0,10-(W$140-'Indicator Data'!AB38)/(W$140-W$139)*10)),1))</f>
        <v>4.9000000000000004</v>
      </c>
      <c r="X36" s="10">
        <f>IF('Indicator Data'!AA38="No data","x",ROUND(IF('Indicator Data'!AA38&gt;X$140,10,IF('Indicator Data'!AA38&lt;X$139,0,10-(X$140-'Indicator Data'!AA38)/(X$140-X$139)*10)),1))</f>
        <v>0.9</v>
      </c>
      <c r="Y36" s="10">
        <f>IF('Indicator Data'!AF38="No data","x",ROUND(IF('Indicator Data'!AF38&gt;Y$140,10,IF('Indicator Data'!AF38&lt;Y$139,0,10-(Y$140-'Indicator Data'!AF38)/(Y$140-Y$139)*10)),1))</f>
        <v>7.6</v>
      </c>
      <c r="Z36" s="120">
        <f>IF('Indicator Data'!AC38="No data","x",'Indicator Data'!AC38/'Indicator Data'!$BB38*100000)</f>
        <v>0</v>
      </c>
      <c r="AA36" s="118">
        <f t="shared" si="9"/>
        <v>0</v>
      </c>
      <c r="AB36" s="120">
        <f>IF('Indicator Data'!AD38="No data","x",'Indicator Data'!AD38/'Indicator Data'!$BB38*100000)</f>
        <v>1.4873313277291897</v>
      </c>
      <c r="AC36" s="118">
        <f t="shared" si="10"/>
        <v>7.2</v>
      </c>
      <c r="AD36" s="47">
        <f t="shared" si="11"/>
        <v>4.0999999999999996</v>
      </c>
      <c r="AE36" s="10">
        <f>IF('Indicator Data'!V38="No data","x",ROUND(IF('Indicator Data'!V38&gt;AE$140,10,IF('Indicator Data'!V38&lt;AE$139,0,10-(AE$140-'Indicator Data'!V38)/(AE$140-AE$139)*10)),1))</f>
        <v>8.1</v>
      </c>
      <c r="AF36" s="10">
        <f>IF('Indicator Data'!W38="No data","x",ROUND(IF('Indicator Data'!W38&gt;AF$140,10,IF('Indicator Data'!W38&lt;AF$139,0,10-(AF$140-'Indicator Data'!W38)/(AF$140-AF$139)*10)),1))</f>
        <v>3.3</v>
      </c>
      <c r="AG36" s="47">
        <f t="shared" si="12"/>
        <v>5.7</v>
      </c>
      <c r="AH36" s="10">
        <f>IF('Indicator Data'!AP38="No data","x",ROUND(IF('Indicator Data'!AP38&gt;AH$140,10,IF('Indicator Data'!AP38&lt;AH$139,0,10-(AH$140-'Indicator Data'!AP38)/(AH$140-AH$139)*10)),1))</f>
        <v>5.2</v>
      </c>
      <c r="AI36" s="10">
        <f>IF('Indicator Data'!AQ38="No data","x",ROUND(IF('Indicator Data'!AQ38&gt;AI$140,10,IF('Indicator Data'!AQ38&lt;AI$139,0,10-(AI$140-'Indicator Data'!AQ38)/(AI$140-AI$139)*10)),1))</f>
        <v>3.3</v>
      </c>
      <c r="AJ36" s="47">
        <f t="shared" si="13"/>
        <v>4.3</v>
      </c>
      <c r="AK36" s="31">
        <f>'Indicator Data'!AK38+'Indicator Data'!AJ38*0.5+'Indicator Data'!AI38*0.25</f>
        <v>96430.722222222219</v>
      </c>
      <c r="AL36" s="38">
        <f>AK36/'Indicator Data'!BB38</f>
        <v>3.152185365201373E-2</v>
      </c>
      <c r="AM36" s="47">
        <f t="shared" si="14"/>
        <v>3.2</v>
      </c>
      <c r="AN36" s="38">
        <f>IF('Indicator Data'!AL38="No data","x",'Indicator Data'!AL38/'Indicator Data'!BB38)</f>
        <v>1.7006244467057386E-2</v>
      </c>
      <c r="AO36" s="10">
        <f t="shared" si="15"/>
        <v>0.9</v>
      </c>
      <c r="AP36" s="47">
        <f t="shared" si="16"/>
        <v>0.9</v>
      </c>
      <c r="AQ36" s="32">
        <f t="shared" si="17"/>
        <v>3.8</v>
      </c>
      <c r="AR36" s="50">
        <f t="shared" si="18"/>
        <v>4.0999999999999996</v>
      </c>
      <c r="AU36" s="8">
        <v>1.6</v>
      </c>
    </row>
    <row r="37" spans="1:47">
      <c r="A37" s="8" t="s">
        <v>184</v>
      </c>
      <c r="B37" s="26" t="s">
        <v>178</v>
      </c>
      <c r="C37" s="26" t="s">
        <v>185</v>
      </c>
      <c r="D37" s="10">
        <f>ROUND(IF('Indicator Data'!O39="No data",IF((0.1284*LN('Indicator Data'!BA39)-0.4735)&gt;D$140,0,IF((0.1284*LN('Indicator Data'!BA39)-0.4735)&lt;D$139,10,(D$140-(0.1284*LN('Indicator Data'!BA39)-0.4735))/(D$140-D$139)*10)),IF('Indicator Data'!O39&gt;D$140,0,IF('Indicator Data'!O39&lt;D$139,10,(D$140-'Indicator Data'!O39)/(D$140-D$139)*10))),1)</f>
        <v>8.9</v>
      </c>
      <c r="E37" s="10">
        <f>IF('Indicator Data'!P39="No data","x",ROUND(IF('Indicator Data'!P39&gt;E$140,10,IF('Indicator Data'!P39&lt;E$139,0,10-(E$140-'Indicator Data'!P39)/(E$140-E$139)*10)),1))</f>
        <v>9.5</v>
      </c>
      <c r="F37" s="47">
        <f t="shared" si="0"/>
        <v>9.1999999999999993</v>
      </c>
      <c r="G37" s="10">
        <f>IF('Indicator Data'!AG39="No data","x",ROUND(IF('Indicator Data'!AG39&gt;G$140,10,IF('Indicator Data'!AG39&lt;G$139,0,10-(G$140-'Indicator Data'!AG39)/(G$140-G$139)*10)),1))</f>
        <v>8.1</v>
      </c>
      <c r="H37" s="10">
        <f>IF('Indicator Data'!AH39="No data","x",ROUND(IF('Indicator Data'!AH39&gt;H$140,10,IF('Indicator Data'!AH39&lt;H$139,0,10-(H$140-'Indicator Data'!AH39)/(H$140-H$139)*10)),1))</f>
        <v>2.7</v>
      </c>
      <c r="I37" s="47">
        <f t="shared" si="1"/>
        <v>5.4</v>
      </c>
      <c r="J37" s="31">
        <f>SUM('Indicator Data'!R39,SUM('Indicator Data'!S39:T39)*1000000)</f>
        <v>2882254759</v>
      </c>
      <c r="K37" s="31">
        <f>J37/'Indicator Data'!BD39</f>
        <v>142.32770655272765</v>
      </c>
      <c r="L37" s="10">
        <f t="shared" si="2"/>
        <v>2.8</v>
      </c>
      <c r="M37" s="10">
        <f>IF('Indicator Data'!U39="No data","x",ROUND(IF('Indicator Data'!U39&gt;M$140,10,IF('Indicator Data'!U39&lt;M$139,0,10-(M$140-'Indicator Data'!U39)/(M$140-M$139)*10)),1))</f>
        <v>4.4000000000000004</v>
      </c>
      <c r="N37" s="116">
        <f>'Indicator Data'!Q39/'Indicator Data'!BD39*1000000</f>
        <v>56.96654271127796</v>
      </c>
      <c r="O37" s="10">
        <f t="shared" si="3"/>
        <v>5.7</v>
      </c>
      <c r="P37" s="47">
        <f t="shared" si="4"/>
        <v>4.3</v>
      </c>
      <c r="Q37" s="40">
        <f t="shared" si="5"/>
        <v>7</v>
      </c>
      <c r="R37" s="31">
        <f>IF(AND('Indicator Data'!AM39="No data",'Indicator Data'!AN40="No data"),0,SUM('Indicator Data'!AM39:AO39))</f>
        <v>16344</v>
      </c>
      <c r="S37" s="10">
        <f t="shared" si="6"/>
        <v>4</v>
      </c>
      <c r="T37" s="37">
        <f>R37/'Indicator Data'!$BB39</f>
        <v>0.15723785144359745</v>
      </c>
      <c r="U37" s="10">
        <f t="shared" si="7"/>
        <v>10</v>
      </c>
      <c r="V37" s="11">
        <f t="shared" si="8"/>
        <v>7</v>
      </c>
      <c r="W37" s="10">
        <f>IF('Indicator Data'!AB39="No data","x",ROUND(IF('Indicator Data'!AB39&gt;W$140,10,IF('Indicator Data'!AB39&lt;W$139,0,10-(W$140-'Indicator Data'!AB39)/(W$140-W$139)*10)),1))</f>
        <v>0.9</v>
      </c>
      <c r="X37" s="10">
        <f>IF('Indicator Data'!AA39="No data","x",ROUND(IF('Indicator Data'!AA39&gt;X$140,10,IF('Indicator Data'!AA39&lt;X$139,0,10-(X$140-'Indicator Data'!AA39)/(X$140-X$139)*10)),1))</f>
        <v>0.9</v>
      </c>
      <c r="Y37" s="10">
        <f>IF('Indicator Data'!AF39="No data","x",ROUND(IF('Indicator Data'!AF39&gt;Y$140,10,IF('Indicator Data'!AF39&lt;Y$139,0,10-(Y$140-'Indicator Data'!AF39)/(Y$140-Y$139)*10)),1))</f>
        <v>7.6</v>
      </c>
      <c r="Z37" s="120">
        <f>IF('Indicator Data'!AC39="No data","x",'Indicator Data'!AC39/'Indicator Data'!$BB39*100000)</f>
        <v>0</v>
      </c>
      <c r="AA37" s="118">
        <f t="shared" si="9"/>
        <v>0</v>
      </c>
      <c r="AB37" s="120">
        <f>IF('Indicator Data'!AD39="No data","x",'Indicator Data'!AD39/'Indicator Data'!$BB39*100000)</f>
        <v>43.773386200952544</v>
      </c>
      <c r="AC37" s="118">
        <f t="shared" si="10"/>
        <v>10</v>
      </c>
      <c r="AD37" s="47">
        <f t="shared" si="11"/>
        <v>3.9</v>
      </c>
      <c r="AE37" s="10">
        <f>IF('Indicator Data'!V39="No data","x",ROUND(IF('Indicator Data'!V39&gt;AE$140,10,IF('Indicator Data'!V39&lt;AE$139,0,10-(AE$140-'Indicator Data'!V39)/(AE$140-AE$139)*10)),1))</f>
        <v>3.3</v>
      </c>
      <c r="AF37" s="10">
        <f>IF('Indicator Data'!W39="No data","x",ROUND(IF('Indicator Data'!W39&gt;AF$140,10,IF('Indicator Data'!W39&lt;AF$139,0,10-(AF$140-'Indicator Data'!W39)/(AF$140-AF$139)*10)),1))</f>
        <v>1.2</v>
      </c>
      <c r="AG37" s="47">
        <f t="shared" si="12"/>
        <v>2.2999999999999998</v>
      </c>
      <c r="AH37" s="10">
        <f>IF('Indicator Data'!AP39="No data","x",ROUND(IF('Indicator Data'!AP39&gt;AH$140,10,IF('Indicator Data'!AP39&lt;AH$139,0,10-(AH$140-'Indicator Data'!AP39)/(AH$140-AH$139)*10)),1))</f>
        <v>5.2</v>
      </c>
      <c r="AI37" s="10">
        <f>IF('Indicator Data'!AQ39="No data","x",ROUND(IF('Indicator Data'!AQ39&gt;AI$140,10,IF('Indicator Data'!AQ39&lt;AI$139,0,10-(AI$140-'Indicator Data'!AQ39)/(AI$140-AI$139)*10)),1))</f>
        <v>0</v>
      </c>
      <c r="AJ37" s="47">
        <f t="shared" si="13"/>
        <v>2.6</v>
      </c>
      <c r="AK37" s="31">
        <f>'Indicator Data'!AK39+'Indicator Data'!AJ39*0.5+'Indicator Data'!AI39*0.25</f>
        <v>96430.722222222219</v>
      </c>
      <c r="AL37" s="38">
        <f>AK37/'Indicator Data'!BB39</f>
        <v>0.92771411988354069</v>
      </c>
      <c r="AM37" s="47">
        <f t="shared" si="14"/>
        <v>10</v>
      </c>
      <c r="AN37" s="38">
        <f>IF('Indicator Data'!AL39="No data","x",'Indicator Data'!AL39/'Indicator Data'!BB39)</f>
        <v>0.34324107096210654</v>
      </c>
      <c r="AO37" s="10">
        <f t="shared" si="15"/>
        <v>10</v>
      </c>
      <c r="AP37" s="47">
        <f t="shared" si="16"/>
        <v>10</v>
      </c>
      <c r="AQ37" s="32">
        <f t="shared" si="17"/>
        <v>7.4</v>
      </c>
      <c r="AR37" s="50">
        <f t="shared" si="18"/>
        <v>7.2</v>
      </c>
      <c r="AU37" s="8" t="e">
        <v>#VALUE!</v>
      </c>
    </row>
    <row r="38" spans="1:47">
      <c r="A38" s="8" t="s">
        <v>186</v>
      </c>
      <c r="B38" s="26" t="s">
        <v>178</v>
      </c>
      <c r="C38" s="26" t="s">
        <v>187</v>
      </c>
      <c r="D38" s="10">
        <f>ROUND(IF('Indicator Data'!O40="No data",IF((0.1284*LN('Indicator Data'!BA40)-0.4735)&gt;D$140,0,IF((0.1284*LN('Indicator Data'!BA40)-0.4735)&lt;D$139,10,(D$140-(0.1284*LN('Indicator Data'!BA40)-0.4735))/(D$140-D$139)*10)),IF('Indicator Data'!O40&gt;D$140,0,IF('Indicator Data'!O40&lt;D$139,10,(D$140-'Indicator Data'!O40)/(D$140-D$139)*10))),1)</f>
        <v>8.3000000000000007</v>
      </c>
      <c r="E38" s="10">
        <f>IF('Indicator Data'!P40="No data","x",ROUND(IF('Indicator Data'!P40&gt;E$140,10,IF('Indicator Data'!P40&lt;E$139,0,10-(E$140-'Indicator Data'!P40)/(E$140-E$139)*10)),1))</f>
        <v>6.7</v>
      </c>
      <c r="F38" s="47">
        <f t="shared" si="0"/>
        <v>7.6</v>
      </c>
      <c r="G38" s="10">
        <f>IF('Indicator Data'!AG40="No data","x",ROUND(IF('Indicator Data'!AG40&gt;G$140,10,IF('Indicator Data'!AG40&lt;G$139,0,10-(G$140-'Indicator Data'!AG40)/(G$140-G$139)*10)),1))</f>
        <v>8.1</v>
      </c>
      <c r="H38" s="10">
        <f>IF('Indicator Data'!AH40="No data","x",ROUND(IF('Indicator Data'!AH40&gt;H$140,10,IF('Indicator Data'!AH40&lt;H$139,0,10-(H$140-'Indicator Data'!AH40)/(H$140-H$139)*10)),1))</f>
        <v>2.7</v>
      </c>
      <c r="I38" s="47">
        <f t="shared" si="1"/>
        <v>5.4</v>
      </c>
      <c r="J38" s="31">
        <f>SUM('Indicator Data'!R40,SUM('Indicator Data'!S40:T40)*1000000)</f>
        <v>2882254759</v>
      </c>
      <c r="K38" s="31">
        <f>J38/'Indicator Data'!BD40</f>
        <v>142.32770655272765</v>
      </c>
      <c r="L38" s="10">
        <f t="shared" si="2"/>
        <v>2.8</v>
      </c>
      <c r="M38" s="10">
        <f>IF('Indicator Data'!U40="No data","x",ROUND(IF('Indicator Data'!U40&gt;M$140,10,IF('Indicator Data'!U40&lt;M$139,0,10-(M$140-'Indicator Data'!U40)/(M$140-M$139)*10)),1))</f>
        <v>4.4000000000000004</v>
      </c>
      <c r="N38" s="116">
        <f>'Indicator Data'!Q40/'Indicator Data'!BD40*1000000</f>
        <v>56.96654271127796</v>
      </c>
      <c r="O38" s="10">
        <f t="shared" si="3"/>
        <v>5.7</v>
      </c>
      <c r="P38" s="47">
        <f t="shared" si="4"/>
        <v>4.3</v>
      </c>
      <c r="Q38" s="40">
        <f t="shared" si="5"/>
        <v>6.2</v>
      </c>
      <c r="R38" s="31">
        <f>IF(AND('Indicator Data'!AM40="No data",'Indicator Data'!AN40="No data"),0,SUM('Indicator Data'!AM40:AO40))</f>
        <v>2708</v>
      </c>
      <c r="S38" s="10">
        <f t="shared" si="6"/>
        <v>1.4</v>
      </c>
      <c r="T38" s="37">
        <f>R38/'Indicator Data'!$BB40</f>
        <v>7.2860607097015632E-4</v>
      </c>
      <c r="U38" s="10">
        <f t="shared" si="7"/>
        <v>3</v>
      </c>
      <c r="V38" s="11">
        <f t="shared" si="8"/>
        <v>2.2000000000000002</v>
      </c>
      <c r="W38" s="10">
        <f>IF('Indicator Data'!AB40="No data","x",ROUND(IF('Indicator Data'!AB40&gt;W$140,10,IF('Indicator Data'!AB40&lt;W$139,0,10-(W$140-'Indicator Data'!AB40)/(W$140-W$139)*10)),1))</f>
        <v>6</v>
      </c>
      <c r="X38" s="10">
        <f>IF('Indicator Data'!AA40="No data","x",ROUND(IF('Indicator Data'!AA40&gt;X$140,10,IF('Indicator Data'!AA40&lt;X$139,0,10-(X$140-'Indicator Data'!AA40)/(X$140-X$139)*10)),1))</f>
        <v>0.9</v>
      </c>
      <c r="Y38" s="10">
        <f>IF('Indicator Data'!AF40="No data","x",ROUND(IF('Indicator Data'!AF40&gt;Y$140,10,IF('Indicator Data'!AF40&lt;Y$139,0,10-(Y$140-'Indicator Data'!AF40)/(Y$140-Y$139)*10)),1))</f>
        <v>7.6</v>
      </c>
      <c r="Z38" s="120">
        <f>IF('Indicator Data'!AC40="No data","x",'Indicator Data'!AC40/'Indicator Data'!$BB40*100000)</f>
        <v>0</v>
      </c>
      <c r="AA38" s="118">
        <f t="shared" si="9"/>
        <v>0</v>
      </c>
      <c r="AB38" s="120">
        <f>IF('Indicator Data'!AD40="No data","x",'Indicator Data'!AD40/'Indicator Data'!$BB40*100000)</f>
        <v>1.22420887109092</v>
      </c>
      <c r="AC38" s="118">
        <f t="shared" si="10"/>
        <v>7</v>
      </c>
      <c r="AD38" s="47">
        <f t="shared" si="11"/>
        <v>4.3</v>
      </c>
      <c r="AE38" s="10">
        <f>IF('Indicator Data'!V40="No data","x",ROUND(IF('Indicator Data'!V40&gt;AE$140,10,IF('Indicator Data'!V40&lt;AE$139,0,10-(AE$140-'Indicator Data'!V40)/(AE$140-AE$139)*10)),1))</f>
        <v>7.4</v>
      </c>
      <c r="AF38" s="10">
        <f>IF('Indicator Data'!W40="No data","x",ROUND(IF('Indicator Data'!W40&gt;AF$140,10,IF('Indicator Data'!W40&lt;AF$139,0,10-(AF$140-'Indicator Data'!W40)/(AF$140-AF$139)*10)),1))</f>
        <v>2.2000000000000002</v>
      </c>
      <c r="AG38" s="47">
        <f t="shared" si="12"/>
        <v>4.8</v>
      </c>
      <c r="AH38" s="10">
        <f>IF('Indicator Data'!AP40="No data","x",ROUND(IF('Indicator Data'!AP40&gt;AH$140,10,IF('Indicator Data'!AP40&lt;AH$139,0,10-(AH$140-'Indicator Data'!AP40)/(AH$140-AH$139)*10)),1))</f>
        <v>5.5</v>
      </c>
      <c r="AI38" s="10">
        <f>IF('Indicator Data'!AQ40="No data","x",ROUND(IF('Indicator Data'!AQ40&gt;AI$140,10,IF('Indicator Data'!AQ40&lt;AI$139,0,10-(AI$140-'Indicator Data'!AQ40)/(AI$140-AI$139)*10)),1))</f>
        <v>2.1</v>
      </c>
      <c r="AJ38" s="47">
        <f t="shared" si="13"/>
        <v>3.8</v>
      </c>
      <c r="AK38" s="31">
        <f>'Indicator Data'!AK40+'Indicator Data'!AJ40*0.5+'Indicator Data'!AI40*0.25</f>
        <v>96430.722222222219</v>
      </c>
      <c r="AL38" s="38">
        <f>AK38/'Indicator Data'!BB40</f>
        <v>2.5945350679153573E-2</v>
      </c>
      <c r="AM38" s="47">
        <f t="shared" si="14"/>
        <v>2.6</v>
      </c>
      <c r="AN38" s="38">
        <f>IF('Indicator Data'!AL40="No data","x",'Indicator Data'!AL40/'Indicator Data'!BB40)</f>
        <v>3.1527548812459741E-2</v>
      </c>
      <c r="AO38" s="10">
        <f t="shared" si="15"/>
        <v>1.6</v>
      </c>
      <c r="AP38" s="47">
        <f t="shared" si="16"/>
        <v>1.6</v>
      </c>
      <c r="AQ38" s="32">
        <f t="shared" si="17"/>
        <v>3.5</v>
      </c>
      <c r="AR38" s="50">
        <f t="shared" si="18"/>
        <v>2.9</v>
      </c>
      <c r="AU38" s="8">
        <v>1.6</v>
      </c>
    </row>
    <row r="39" spans="1:47">
      <c r="A39" s="8" t="s">
        <v>188</v>
      </c>
      <c r="B39" s="26" t="s">
        <v>178</v>
      </c>
      <c r="C39" s="26" t="s">
        <v>189</v>
      </c>
      <c r="D39" s="10">
        <f>ROUND(IF('Indicator Data'!O41="No data",IF((0.1284*LN('Indicator Data'!BA41)-0.4735)&gt;D$140,0,IF((0.1284*LN('Indicator Data'!BA41)-0.4735)&lt;D$139,10,(D$140-(0.1284*LN('Indicator Data'!BA41)-0.4735))/(D$140-D$139)*10)),IF('Indicator Data'!O41&gt;D$140,0,IF('Indicator Data'!O41&lt;D$139,10,(D$140-'Indicator Data'!O41)/(D$140-D$139)*10))),1)</f>
        <v>9.4</v>
      </c>
      <c r="E39" s="10">
        <f>IF('Indicator Data'!P41="No data","x",ROUND(IF('Indicator Data'!P41&gt;E$140,10,IF('Indicator Data'!P41&lt;E$139,0,10-(E$140-'Indicator Data'!P41)/(E$140-E$139)*10)),1))</f>
        <v>9.9</v>
      </c>
      <c r="F39" s="47">
        <f t="shared" si="0"/>
        <v>9.6999999999999993</v>
      </c>
      <c r="G39" s="10">
        <f>IF('Indicator Data'!AG41="No data","x",ROUND(IF('Indicator Data'!AG41&gt;G$140,10,IF('Indicator Data'!AG41&lt;G$139,0,10-(G$140-'Indicator Data'!AG41)/(G$140-G$139)*10)),1))</f>
        <v>8.1</v>
      </c>
      <c r="H39" s="10">
        <f>IF('Indicator Data'!AH41="No data","x",ROUND(IF('Indicator Data'!AH41&gt;H$140,10,IF('Indicator Data'!AH41&lt;H$139,0,10-(H$140-'Indicator Data'!AH41)/(H$140-H$139)*10)),1))</f>
        <v>2.7</v>
      </c>
      <c r="I39" s="47">
        <f t="shared" si="1"/>
        <v>5.4</v>
      </c>
      <c r="J39" s="31">
        <f>SUM('Indicator Data'!R41,SUM('Indicator Data'!S41:T41)*1000000)</f>
        <v>2882254759</v>
      </c>
      <c r="K39" s="31">
        <f>J39/'Indicator Data'!BD41</f>
        <v>142.32770655272765</v>
      </c>
      <c r="L39" s="10">
        <f t="shared" si="2"/>
        <v>2.8</v>
      </c>
      <c r="M39" s="10">
        <f>IF('Indicator Data'!U41="No data","x",ROUND(IF('Indicator Data'!U41&gt;M$140,10,IF('Indicator Data'!U41&lt;M$139,0,10-(M$140-'Indicator Data'!U41)/(M$140-M$139)*10)),1))</f>
        <v>4.4000000000000004</v>
      </c>
      <c r="N39" s="116">
        <f>'Indicator Data'!Q41/'Indicator Data'!BD41*1000000</f>
        <v>56.96654271127796</v>
      </c>
      <c r="O39" s="10">
        <f t="shared" si="3"/>
        <v>5.7</v>
      </c>
      <c r="P39" s="47">
        <f t="shared" si="4"/>
        <v>4.3</v>
      </c>
      <c r="Q39" s="40">
        <f t="shared" si="5"/>
        <v>7.3</v>
      </c>
      <c r="R39" s="31">
        <f>IF(AND('Indicator Data'!AM41="No data",'Indicator Data'!AN41="No data"),0,SUM('Indicator Data'!AM41:AO41))</f>
        <v>165706</v>
      </c>
      <c r="S39" s="10">
        <f t="shared" si="6"/>
        <v>7.4</v>
      </c>
      <c r="T39" s="37">
        <f>R39/'Indicator Data'!$BB41</f>
        <v>5.3033893175237337E-2</v>
      </c>
      <c r="U39" s="10">
        <f t="shared" si="7"/>
        <v>8.5</v>
      </c>
      <c r="V39" s="11">
        <f t="shared" si="8"/>
        <v>8</v>
      </c>
      <c r="W39" s="10">
        <f>IF('Indicator Data'!AB41="No data","x",ROUND(IF('Indicator Data'!AB41&gt;W$140,10,IF('Indicator Data'!AB41&lt;W$139,0,10-(W$140-'Indicator Data'!AB41)/(W$140-W$139)*10)),1))</f>
        <v>3</v>
      </c>
      <c r="X39" s="10">
        <f>IF('Indicator Data'!AA41="No data","x",ROUND(IF('Indicator Data'!AA41&gt;X$140,10,IF('Indicator Data'!AA41&lt;X$139,0,10-(X$140-'Indicator Data'!AA41)/(X$140-X$139)*10)),1))</f>
        <v>0.9</v>
      </c>
      <c r="Y39" s="10">
        <f>IF('Indicator Data'!AF41="No data","x",ROUND(IF('Indicator Data'!AF41&gt;Y$140,10,IF('Indicator Data'!AF41&lt;Y$139,0,10-(Y$140-'Indicator Data'!AF41)/(Y$140-Y$139)*10)),1))</f>
        <v>7.6</v>
      </c>
      <c r="Z39" s="120">
        <f>IF('Indicator Data'!AC41="No data","x",'Indicator Data'!AC41/'Indicator Data'!$BB41*100000)</f>
        <v>0</v>
      </c>
      <c r="AA39" s="118">
        <f t="shared" si="9"/>
        <v>0</v>
      </c>
      <c r="AB39" s="120">
        <f>IF('Indicator Data'!AD41="No data","x",'Indicator Data'!AD41/'Indicator Data'!$BB41*100000)</f>
        <v>1.4562189295941601</v>
      </c>
      <c r="AC39" s="118">
        <f t="shared" si="10"/>
        <v>7.2</v>
      </c>
      <c r="AD39" s="47">
        <f t="shared" si="11"/>
        <v>3.7</v>
      </c>
      <c r="AE39" s="10">
        <f>IF('Indicator Data'!V41="No data","x",ROUND(IF('Indicator Data'!V41&gt;AE$140,10,IF('Indicator Data'!V41&lt;AE$139,0,10-(AE$140-'Indicator Data'!V41)/(AE$140-AE$139)*10)),1))</f>
        <v>9.3000000000000007</v>
      </c>
      <c r="AF39" s="10">
        <f>IF('Indicator Data'!W41="No data","x",ROUND(IF('Indicator Data'!W41&gt;AF$140,10,IF('Indicator Data'!W41&lt;AF$139,0,10-(AF$140-'Indicator Data'!W41)/(AF$140-AF$139)*10)),1))</f>
        <v>2.8</v>
      </c>
      <c r="AG39" s="47">
        <f t="shared" si="12"/>
        <v>6.1</v>
      </c>
      <c r="AH39" s="10">
        <f>IF('Indicator Data'!AP41="No data","x",ROUND(IF('Indicator Data'!AP41&gt;AH$140,10,IF('Indicator Data'!AP41&lt;AH$139,0,10-(AH$140-'Indicator Data'!AP41)/(AH$140-AH$139)*10)),1))</f>
        <v>3.7</v>
      </c>
      <c r="AI39" s="10">
        <f>IF('Indicator Data'!AQ41="No data","x",ROUND(IF('Indicator Data'!AQ41&gt;AI$140,10,IF('Indicator Data'!AQ41&lt;AI$139,0,10-(AI$140-'Indicator Data'!AQ41)/(AI$140-AI$139)*10)),1))</f>
        <v>1.1000000000000001</v>
      </c>
      <c r="AJ39" s="47">
        <f t="shared" si="13"/>
        <v>2.4</v>
      </c>
      <c r="AK39" s="31">
        <f>'Indicator Data'!AK41+'Indicator Data'!AJ41*0.5+'Indicator Data'!AI41*0.25</f>
        <v>135936.72222222222</v>
      </c>
      <c r="AL39" s="38">
        <f>AK39/'Indicator Data'!BB41</f>
        <v>4.3506291896040244E-2</v>
      </c>
      <c r="AM39" s="47">
        <f t="shared" si="14"/>
        <v>4.4000000000000004</v>
      </c>
      <c r="AN39" s="38">
        <f>IF('Indicator Data'!AL41="No data","x",'Indicator Data'!AL41/'Indicator Data'!BB41)</f>
        <v>0.14539209841184489</v>
      </c>
      <c r="AO39" s="10">
        <f t="shared" si="15"/>
        <v>7.3</v>
      </c>
      <c r="AP39" s="47">
        <f t="shared" si="16"/>
        <v>7.3</v>
      </c>
      <c r="AQ39" s="32">
        <f t="shared" si="17"/>
        <v>5</v>
      </c>
      <c r="AR39" s="50">
        <f t="shared" si="18"/>
        <v>6.8</v>
      </c>
      <c r="AU39" s="8">
        <v>1.7</v>
      </c>
    </row>
    <row r="40" spans="1:47">
      <c r="A40" s="8" t="s">
        <v>190</v>
      </c>
      <c r="B40" s="26" t="s">
        <v>178</v>
      </c>
      <c r="C40" s="26" t="s">
        <v>191</v>
      </c>
      <c r="D40" s="10">
        <f>ROUND(IF('Indicator Data'!O42="No data",IF((0.1284*LN('Indicator Data'!BA42)-0.4735)&gt;D$140,0,IF((0.1284*LN('Indicator Data'!BA42)-0.4735)&lt;D$139,10,(D$140-(0.1284*LN('Indicator Data'!BA42)-0.4735))/(D$140-D$139)*10)),IF('Indicator Data'!O42&gt;D$140,0,IF('Indicator Data'!O42&lt;D$139,10,(D$140-'Indicator Data'!O42)/(D$140-D$139)*10))),1)</f>
        <v>9</v>
      </c>
      <c r="E40" s="10">
        <f>IF('Indicator Data'!P42="No data","x",ROUND(IF('Indicator Data'!P42&gt;E$140,10,IF('Indicator Data'!P42&lt;E$139,0,10-(E$140-'Indicator Data'!P42)/(E$140-E$139)*10)),1))</f>
        <v>8.3000000000000007</v>
      </c>
      <c r="F40" s="47">
        <f t="shared" si="0"/>
        <v>8.6999999999999993</v>
      </c>
      <c r="G40" s="10">
        <f>IF('Indicator Data'!AG42="No data","x",ROUND(IF('Indicator Data'!AG42&gt;G$140,10,IF('Indicator Data'!AG42&lt;G$139,0,10-(G$140-'Indicator Data'!AG42)/(G$140-G$139)*10)),1))</f>
        <v>8.1</v>
      </c>
      <c r="H40" s="10">
        <f>IF('Indicator Data'!AH42="No data","x",ROUND(IF('Indicator Data'!AH42&gt;H$140,10,IF('Indicator Data'!AH42&lt;H$139,0,10-(H$140-'Indicator Data'!AH42)/(H$140-H$139)*10)),1))</f>
        <v>2.7</v>
      </c>
      <c r="I40" s="47">
        <f t="shared" si="1"/>
        <v>5.4</v>
      </c>
      <c r="J40" s="31">
        <f>SUM('Indicator Data'!R42,SUM('Indicator Data'!S42:T42)*1000000)</f>
        <v>2882254759</v>
      </c>
      <c r="K40" s="31">
        <f>J40/'Indicator Data'!BD42</f>
        <v>142.32770655272765</v>
      </c>
      <c r="L40" s="10">
        <f t="shared" si="2"/>
        <v>2.8</v>
      </c>
      <c r="M40" s="10">
        <f>IF('Indicator Data'!U42="No data","x",ROUND(IF('Indicator Data'!U42&gt;M$140,10,IF('Indicator Data'!U42&lt;M$139,0,10-(M$140-'Indicator Data'!U42)/(M$140-M$139)*10)),1))</f>
        <v>4.4000000000000004</v>
      </c>
      <c r="N40" s="116">
        <f>'Indicator Data'!Q42/'Indicator Data'!BD42*1000000</f>
        <v>56.96654271127796</v>
      </c>
      <c r="O40" s="10">
        <f t="shared" si="3"/>
        <v>5.7</v>
      </c>
      <c r="P40" s="47">
        <f t="shared" si="4"/>
        <v>4.3</v>
      </c>
      <c r="Q40" s="40">
        <f t="shared" si="5"/>
        <v>6.8</v>
      </c>
      <c r="R40" s="31">
        <f>IF(AND('Indicator Data'!AM42="No data",'Indicator Data'!AN42="No data"),0,SUM('Indicator Data'!AM42:AO42))</f>
        <v>64446</v>
      </c>
      <c r="S40" s="10">
        <f t="shared" si="6"/>
        <v>6</v>
      </c>
      <c r="T40" s="37">
        <f>R40/'Indicator Data'!$BB42</f>
        <v>1.4027842806143205E-2</v>
      </c>
      <c r="U40" s="10">
        <f t="shared" si="7"/>
        <v>6.1</v>
      </c>
      <c r="V40" s="11">
        <f t="shared" si="8"/>
        <v>6.1</v>
      </c>
      <c r="W40" s="10">
        <f>IF('Indicator Data'!AB42="No data","x",ROUND(IF('Indicator Data'!AB42&gt;W$140,10,IF('Indicator Data'!AB42&lt;W$139,0,10-(W$140-'Indicator Data'!AB42)/(W$140-W$139)*10)),1))</f>
        <v>5</v>
      </c>
      <c r="X40" s="10">
        <f>IF('Indicator Data'!AA42="No data","x",ROUND(IF('Indicator Data'!AA42&gt;X$140,10,IF('Indicator Data'!AA42&lt;X$139,0,10-(X$140-'Indicator Data'!AA42)/(X$140-X$139)*10)),1))</f>
        <v>0.9</v>
      </c>
      <c r="Y40" s="10">
        <f>IF('Indicator Data'!AF42="No data","x",ROUND(IF('Indicator Data'!AF42&gt;Y$140,10,IF('Indicator Data'!AF42&lt;Y$139,0,10-(Y$140-'Indicator Data'!AF42)/(Y$140-Y$139)*10)),1))</f>
        <v>7.6</v>
      </c>
      <c r="Z40" s="120">
        <f>IF('Indicator Data'!AC42="No data","x",'Indicator Data'!AC42/'Indicator Data'!$BB42*100000)</f>
        <v>0</v>
      </c>
      <c r="AA40" s="118">
        <f t="shared" si="9"/>
        <v>0</v>
      </c>
      <c r="AB40" s="120">
        <f>IF('Indicator Data'!AD42="No data","x",'Indicator Data'!AD42/'Indicator Data'!$BB42*100000)</f>
        <v>0.99039016801588287</v>
      </c>
      <c r="AC40" s="118">
        <f t="shared" si="10"/>
        <v>6.7</v>
      </c>
      <c r="AD40" s="47">
        <f t="shared" si="11"/>
        <v>4</v>
      </c>
      <c r="AE40" s="10">
        <f>IF('Indicator Data'!V42="No data","x",ROUND(IF('Indicator Data'!V42&gt;AE$140,10,IF('Indicator Data'!V42&lt;AE$139,0,10-(AE$140-'Indicator Data'!V42)/(AE$140-AE$139)*10)),1))</f>
        <v>9.4</v>
      </c>
      <c r="AF40" s="10">
        <f>IF('Indicator Data'!W42="No data","x",ROUND(IF('Indicator Data'!W42&gt;AF$140,10,IF('Indicator Data'!W42&lt;AF$139,0,10-(AF$140-'Indicator Data'!W42)/(AF$140-AF$139)*10)),1))</f>
        <v>2.4</v>
      </c>
      <c r="AG40" s="47">
        <f t="shared" si="12"/>
        <v>5.9</v>
      </c>
      <c r="AH40" s="10">
        <f>IF('Indicator Data'!AP42="No data","x",ROUND(IF('Indicator Data'!AP42&gt;AH$140,10,IF('Indicator Data'!AP42&lt;AH$139,0,10-(AH$140-'Indicator Data'!AP42)/(AH$140-AH$139)*10)),1))</f>
        <v>4.4000000000000004</v>
      </c>
      <c r="AI40" s="10">
        <f>IF('Indicator Data'!AQ42="No data","x",ROUND(IF('Indicator Data'!AQ42&gt;AI$140,10,IF('Indicator Data'!AQ42&lt;AI$139,0,10-(AI$140-'Indicator Data'!AQ42)/(AI$140-AI$139)*10)),1))</f>
        <v>1.6</v>
      </c>
      <c r="AJ40" s="47">
        <f t="shared" si="13"/>
        <v>3</v>
      </c>
      <c r="AK40" s="31">
        <f>'Indicator Data'!AK42+'Indicator Data'!AJ42*0.5+'Indicator Data'!AI42*0.25</f>
        <v>96430.722222222219</v>
      </c>
      <c r="AL40" s="38">
        <f>AK40/'Indicator Data'!BB42</f>
        <v>2.0989898721661449E-2</v>
      </c>
      <c r="AM40" s="47">
        <f t="shared" si="14"/>
        <v>2.1</v>
      </c>
      <c r="AN40" s="38">
        <f>IF('Indicator Data'!AL42="No data","x",'Indicator Data'!AL42/'Indicator Data'!BB42)</f>
        <v>2.8181933150187338E-2</v>
      </c>
      <c r="AO40" s="10">
        <f t="shared" si="15"/>
        <v>1.4</v>
      </c>
      <c r="AP40" s="47">
        <f t="shared" si="16"/>
        <v>1.4</v>
      </c>
      <c r="AQ40" s="32">
        <f t="shared" si="17"/>
        <v>3.5</v>
      </c>
      <c r="AR40" s="50">
        <f t="shared" si="18"/>
        <v>4.9000000000000004</v>
      </c>
      <c r="AU40" s="8">
        <v>1.8</v>
      </c>
    </row>
    <row r="41" spans="1:47">
      <c r="A41" s="8" t="s">
        <v>192</v>
      </c>
      <c r="B41" s="26" t="s">
        <v>178</v>
      </c>
      <c r="C41" s="26" t="s">
        <v>193</v>
      </c>
      <c r="D41" s="10">
        <f>ROUND(IF('Indicator Data'!O43="No data",IF((0.1284*LN('Indicator Data'!BA43)-0.4735)&gt;D$140,0,IF((0.1284*LN('Indicator Data'!BA43)-0.4735)&lt;D$139,10,(D$140-(0.1284*LN('Indicator Data'!BA43)-0.4735))/(D$140-D$139)*10)),IF('Indicator Data'!O43&gt;D$140,0,IF('Indicator Data'!O43&lt;D$139,10,(D$140-'Indicator Data'!O43)/(D$140-D$139)*10))),1)</f>
        <v>8.6</v>
      </c>
      <c r="E41" s="10">
        <f>IF('Indicator Data'!P43="No data","x",ROUND(IF('Indicator Data'!P43&gt;E$140,10,IF('Indicator Data'!P43&lt;E$139,0,10-(E$140-'Indicator Data'!P43)/(E$140-E$139)*10)),1))</f>
        <v>8.1</v>
      </c>
      <c r="F41" s="47">
        <f t="shared" si="0"/>
        <v>8.4</v>
      </c>
      <c r="G41" s="10">
        <f>IF('Indicator Data'!AG43="No data","x",ROUND(IF('Indicator Data'!AG43&gt;G$140,10,IF('Indicator Data'!AG43&lt;G$139,0,10-(G$140-'Indicator Data'!AG43)/(G$140-G$139)*10)),1))</f>
        <v>8.1</v>
      </c>
      <c r="H41" s="10">
        <f>IF('Indicator Data'!AH43="No data","x",ROUND(IF('Indicator Data'!AH43&gt;H$140,10,IF('Indicator Data'!AH43&lt;H$139,0,10-(H$140-'Indicator Data'!AH43)/(H$140-H$139)*10)),1))</f>
        <v>2.7</v>
      </c>
      <c r="I41" s="47">
        <f t="shared" si="1"/>
        <v>5.4</v>
      </c>
      <c r="J41" s="31">
        <f>SUM('Indicator Data'!R43,SUM('Indicator Data'!S43:T43)*1000000)</f>
        <v>2882254759</v>
      </c>
      <c r="K41" s="31">
        <f>J41/'Indicator Data'!BD43</f>
        <v>142.32770655272765</v>
      </c>
      <c r="L41" s="10">
        <f t="shared" si="2"/>
        <v>2.8</v>
      </c>
      <c r="M41" s="10">
        <f>IF('Indicator Data'!U43="No data","x",ROUND(IF('Indicator Data'!U43&gt;M$140,10,IF('Indicator Data'!U43&lt;M$139,0,10-(M$140-'Indicator Data'!U43)/(M$140-M$139)*10)),1))</f>
        <v>4.4000000000000004</v>
      </c>
      <c r="N41" s="116">
        <f>'Indicator Data'!Q43/'Indicator Data'!BD43*1000000</f>
        <v>56.96654271127796</v>
      </c>
      <c r="O41" s="10">
        <f t="shared" si="3"/>
        <v>5.7</v>
      </c>
      <c r="P41" s="47">
        <f t="shared" si="4"/>
        <v>4.3</v>
      </c>
      <c r="Q41" s="40">
        <f t="shared" si="5"/>
        <v>6.6</v>
      </c>
      <c r="R41" s="31">
        <f>IF(AND('Indicator Data'!AM43="No data",'Indicator Data'!AN43="No data"),0,SUM('Indicator Data'!AM43:AO43))</f>
        <v>4715</v>
      </c>
      <c r="S41" s="10">
        <f t="shared" si="6"/>
        <v>2.2000000000000002</v>
      </c>
      <c r="T41" s="37">
        <f>R41/'Indicator Data'!$BB43</f>
        <v>1.1624994247668692E-3</v>
      </c>
      <c r="U41" s="10">
        <f t="shared" si="7"/>
        <v>3.3</v>
      </c>
      <c r="V41" s="11">
        <f t="shared" si="8"/>
        <v>2.8</v>
      </c>
      <c r="W41" s="10">
        <f>IF('Indicator Data'!AB43="No data","x",ROUND(IF('Indicator Data'!AB43&gt;W$140,10,IF('Indicator Data'!AB43&lt;W$139,0,10-(W$140-'Indicator Data'!AB43)/(W$140-W$139)*10)),1))</f>
        <v>8.3000000000000007</v>
      </c>
      <c r="X41" s="10">
        <f>IF('Indicator Data'!AA43="No data","x",ROUND(IF('Indicator Data'!AA43&gt;X$140,10,IF('Indicator Data'!AA43&lt;X$139,0,10-(X$140-'Indicator Data'!AA43)/(X$140-X$139)*10)),1))</f>
        <v>0.9</v>
      </c>
      <c r="Y41" s="10">
        <f>IF('Indicator Data'!AF43="No data","x",ROUND(IF('Indicator Data'!AF43&gt;Y$140,10,IF('Indicator Data'!AF43&lt;Y$139,0,10-(Y$140-'Indicator Data'!AF43)/(Y$140-Y$139)*10)),1))</f>
        <v>7.6</v>
      </c>
      <c r="Z41" s="120">
        <f>IF('Indicator Data'!AC43="No data","x",'Indicator Data'!AC43/'Indicator Data'!$BB43*100000)</f>
        <v>0</v>
      </c>
      <c r="AA41" s="118">
        <f t="shared" si="9"/>
        <v>0</v>
      </c>
      <c r="AB41" s="120">
        <f>IF('Indicator Data'!AD43="No data","x",'Indicator Data'!AD43/'Indicator Data'!$BB43*100000)</f>
        <v>1.1218181087357912</v>
      </c>
      <c r="AC41" s="118">
        <f t="shared" si="10"/>
        <v>6.8</v>
      </c>
      <c r="AD41" s="47">
        <f t="shared" si="11"/>
        <v>4.7</v>
      </c>
      <c r="AE41" s="10">
        <f>IF('Indicator Data'!V43="No data","x",ROUND(IF('Indicator Data'!V43&gt;AE$140,10,IF('Indicator Data'!V43&lt;AE$139,0,10-(AE$140-'Indicator Data'!V43)/(AE$140-AE$139)*10)),1))</f>
        <v>7.6</v>
      </c>
      <c r="AF41" s="10">
        <f>IF('Indicator Data'!W43="No data","x",ROUND(IF('Indicator Data'!W43&gt;AF$140,10,IF('Indicator Data'!W43&lt;AF$139,0,10-(AF$140-'Indicator Data'!W43)/(AF$140-AF$139)*10)),1))</f>
        <v>1.3</v>
      </c>
      <c r="AG41" s="47">
        <f t="shared" si="12"/>
        <v>4.5</v>
      </c>
      <c r="AH41" s="10">
        <f>IF('Indicator Data'!AP43="No data","x",ROUND(IF('Indicator Data'!AP43&gt;AH$140,10,IF('Indicator Data'!AP43&lt;AH$139,0,10-(AH$140-'Indicator Data'!AP43)/(AH$140-AH$139)*10)),1))</f>
        <v>3.5</v>
      </c>
      <c r="AI41" s="10">
        <f>IF('Indicator Data'!AQ43="No data","x",ROUND(IF('Indicator Data'!AQ43&gt;AI$140,10,IF('Indicator Data'!AQ43&lt;AI$139,0,10-(AI$140-'Indicator Data'!AQ43)/(AI$140-AI$139)*10)),1))</f>
        <v>2.2999999999999998</v>
      </c>
      <c r="AJ41" s="47">
        <f t="shared" si="13"/>
        <v>2.9</v>
      </c>
      <c r="AK41" s="31">
        <f>'Indicator Data'!AK43+'Indicator Data'!AJ43*0.5+'Indicator Data'!AI43*0.25</f>
        <v>96430.722222222219</v>
      </c>
      <c r="AL41" s="38">
        <f>AK41/'Indicator Data'!BB43</f>
        <v>2.3775325368650495E-2</v>
      </c>
      <c r="AM41" s="47">
        <f t="shared" si="14"/>
        <v>2.4</v>
      </c>
      <c r="AN41" s="38">
        <f>IF('Indicator Data'!AL43="No data","x",'Indicator Data'!AL43/'Indicator Data'!BB43)</f>
        <v>2.5413248294468779E-2</v>
      </c>
      <c r="AO41" s="10">
        <f t="shared" si="15"/>
        <v>1.3</v>
      </c>
      <c r="AP41" s="47">
        <f t="shared" si="16"/>
        <v>1.3</v>
      </c>
      <c r="AQ41" s="32">
        <f t="shared" si="17"/>
        <v>3.3</v>
      </c>
      <c r="AR41" s="50">
        <f t="shared" si="18"/>
        <v>3.1</v>
      </c>
      <c r="AU41" s="8">
        <v>1.6</v>
      </c>
    </row>
    <row r="42" spans="1:47">
      <c r="A42" s="8" t="s">
        <v>194</v>
      </c>
      <c r="B42" s="26" t="s">
        <v>178</v>
      </c>
      <c r="C42" s="26" t="s">
        <v>195</v>
      </c>
      <c r="D42" s="10">
        <f>ROUND(IF('Indicator Data'!O44="No data",IF((0.1284*LN('Indicator Data'!BA44)-0.4735)&gt;D$140,0,IF((0.1284*LN('Indicator Data'!BA44)-0.4735)&lt;D$139,10,(D$140-(0.1284*LN('Indicator Data'!BA44)-0.4735))/(D$140-D$139)*10)),IF('Indicator Data'!O44&gt;D$140,0,IF('Indicator Data'!O44&lt;D$139,10,(D$140-'Indicator Data'!O44)/(D$140-D$139)*10))),1)</f>
        <v>9.6999999999999993</v>
      </c>
      <c r="E42" s="10">
        <f>IF('Indicator Data'!P44="No data","x",ROUND(IF('Indicator Data'!P44&gt;E$140,10,IF('Indicator Data'!P44&lt;E$139,0,10-(E$140-'Indicator Data'!P44)/(E$140-E$139)*10)),1))</f>
        <v>10</v>
      </c>
      <c r="F42" s="47">
        <f t="shared" si="0"/>
        <v>9.9</v>
      </c>
      <c r="G42" s="10">
        <f>IF('Indicator Data'!AG44="No data","x",ROUND(IF('Indicator Data'!AG44&gt;G$140,10,IF('Indicator Data'!AG44&lt;G$139,0,10-(G$140-'Indicator Data'!AG44)/(G$140-G$139)*10)),1))</f>
        <v>8.1</v>
      </c>
      <c r="H42" s="10">
        <f>IF('Indicator Data'!AH44="No data","x",ROUND(IF('Indicator Data'!AH44&gt;H$140,10,IF('Indicator Data'!AH44&lt;H$139,0,10-(H$140-'Indicator Data'!AH44)/(H$140-H$139)*10)),1))</f>
        <v>2.7</v>
      </c>
      <c r="I42" s="47">
        <f t="shared" si="1"/>
        <v>5.4</v>
      </c>
      <c r="J42" s="31">
        <f>SUM('Indicator Data'!R44,SUM('Indicator Data'!S44:T44)*1000000)</f>
        <v>2882254759</v>
      </c>
      <c r="K42" s="31">
        <f>J42/'Indicator Data'!BD44</f>
        <v>142.32770655272765</v>
      </c>
      <c r="L42" s="10">
        <f t="shared" si="2"/>
        <v>2.8</v>
      </c>
      <c r="M42" s="10">
        <f>IF('Indicator Data'!U44="No data","x",ROUND(IF('Indicator Data'!U44&gt;M$140,10,IF('Indicator Data'!U44&lt;M$139,0,10-(M$140-'Indicator Data'!U44)/(M$140-M$139)*10)),1))</f>
        <v>4.4000000000000004</v>
      </c>
      <c r="N42" s="116">
        <f>'Indicator Data'!Q44/'Indicator Data'!BD44*1000000</f>
        <v>56.96654271127796</v>
      </c>
      <c r="O42" s="10">
        <f t="shared" si="3"/>
        <v>5.7</v>
      </c>
      <c r="P42" s="47">
        <f t="shared" si="4"/>
        <v>4.3</v>
      </c>
      <c r="Q42" s="40">
        <f t="shared" si="5"/>
        <v>7.4</v>
      </c>
      <c r="R42" s="31">
        <f>IF(AND('Indicator Data'!AM44="No data",'Indicator Data'!AN44="No data"),0,SUM('Indicator Data'!AM44:AO44))</f>
        <v>87846</v>
      </c>
      <c r="S42" s="10">
        <f t="shared" si="6"/>
        <v>6.5</v>
      </c>
      <c r="T42" s="37">
        <f>R42/'Indicator Data'!$BB44</f>
        <v>8.483773058356571E-2</v>
      </c>
      <c r="U42" s="10">
        <f t="shared" si="7"/>
        <v>9.5</v>
      </c>
      <c r="V42" s="11">
        <f t="shared" si="8"/>
        <v>8</v>
      </c>
      <c r="W42" s="10">
        <f>IF('Indicator Data'!AB44="No data","x",ROUND(IF('Indicator Data'!AB44&gt;W$140,10,IF('Indicator Data'!AB44&lt;W$139,0,10-(W$140-'Indicator Data'!AB44)/(W$140-W$139)*10)),1))</f>
        <v>4.5</v>
      </c>
      <c r="X42" s="10">
        <f>IF('Indicator Data'!AA44="No data","x",ROUND(IF('Indicator Data'!AA44&gt;X$140,10,IF('Indicator Data'!AA44&lt;X$139,0,10-(X$140-'Indicator Data'!AA44)/(X$140-X$139)*10)),1))</f>
        <v>0.9</v>
      </c>
      <c r="Y42" s="10">
        <f>IF('Indicator Data'!AF44="No data","x",ROUND(IF('Indicator Data'!AF44&gt;Y$140,10,IF('Indicator Data'!AF44&lt;Y$139,0,10-(Y$140-'Indicator Data'!AF44)/(Y$140-Y$139)*10)),1))</f>
        <v>7.6</v>
      </c>
      <c r="Z42" s="120">
        <f>IF('Indicator Data'!AC44="No data","x",'Indicator Data'!AC44/'Indicator Data'!$BB44*100000)</f>
        <v>0</v>
      </c>
      <c r="AA42" s="118">
        <f t="shared" si="9"/>
        <v>0</v>
      </c>
      <c r="AB42" s="120">
        <f>IF('Indicator Data'!AD44="No data","x",'Indicator Data'!AD44/'Indicator Data'!$BB44*100000)</f>
        <v>4.3941861229335881</v>
      </c>
      <c r="AC42" s="118">
        <f t="shared" si="10"/>
        <v>8.8000000000000007</v>
      </c>
      <c r="AD42" s="47">
        <f t="shared" si="11"/>
        <v>4.4000000000000004</v>
      </c>
      <c r="AE42" s="10">
        <f>IF('Indicator Data'!V44="No data","x",ROUND(IF('Indicator Data'!V44&gt;AE$140,10,IF('Indicator Data'!V44&lt;AE$139,0,10-(AE$140-'Indicator Data'!V44)/(AE$140-AE$139)*10)),1))</f>
        <v>10</v>
      </c>
      <c r="AF42" s="10">
        <f>IF('Indicator Data'!W44="No data","x",ROUND(IF('Indicator Data'!W44&gt;AF$140,10,IF('Indicator Data'!W44&lt;AF$139,0,10-(AF$140-'Indicator Data'!W44)/(AF$140-AF$139)*10)),1))</f>
        <v>2.8</v>
      </c>
      <c r="AG42" s="47">
        <f t="shared" si="12"/>
        <v>6.4</v>
      </c>
      <c r="AH42" s="10">
        <f>IF('Indicator Data'!AP44="No data","x",ROUND(IF('Indicator Data'!AP44&gt;AH$140,10,IF('Indicator Data'!AP44&lt;AH$139,0,10-(AH$140-'Indicator Data'!AP44)/(AH$140-AH$139)*10)),1))</f>
        <v>5.5</v>
      </c>
      <c r="AI42" s="10">
        <f>IF('Indicator Data'!AQ44="No data","x",ROUND(IF('Indicator Data'!AQ44&gt;AI$140,10,IF('Indicator Data'!AQ44&lt;AI$139,0,10-(AI$140-'Indicator Data'!AQ44)/(AI$140-AI$139)*10)),1))</f>
        <v>2.1</v>
      </c>
      <c r="AJ42" s="47">
        <f t="shared" si="13"/>
        <v>3.8</v>
      </c>
      <c r="AK42" s="31">
        <f>'Indicator Data'!AK44+'Indicator Data'!AJ44*0.5+'Indicator Data'!AI44*0.25</f>
        <v>96430.722222222219</v>
      </c>
      <c r="AL42" s="38">
        <f>AK42/'Indicator Data'!BB44</f>
        <v>9.3128470640297237E-2</v>
      </c>
      <c r="AM42" s="47">
        <f t="shared" si="14"/>
        <v>9.3000000000000007</v>
      </c>
      <c r="AN42" s="38">
        <f>IF('Indicator Data'!AL44="No data","x",'Indicator Data'!AL44/'Indicator Data'!BB44)</f>
        <v>0.12994429257427695</v>
      </c>
      <c r="AO42" s="10">
        <f t="shared" si="15"/>
        <v>6.5</v>
      </c>
      <c r="AP42" s="47">
        <f t="shared" si="16"/>
        <v>6.5</v>
      </c>
      <c r="AQ42" s="32">
        <f t="shared" si="17"/>
        <v>6.6</v>
      </c>
      <c r="AR42" s="50">
        <f t="shared" si="18"/>
        <v>7.4</v>
      </c>
      <c r="AU42" s="8">
        <v>3.8</v>
      </c>
    </row>
    <row r="43" spans="1:47">
      <c r="A43" s="8" t="s">
        <v>197</v>
      </c>
      <c r="B43" s="26" t="s">
        <v>198</v>
      </c>
      <c r="C43" s="26" t="s">
        <v>199</v>
      </c>
      <c r="D43" s="10">
        <f>ROUND(IF('Indicator Data'!O45="No data",IF((0.1284*LN('Indicator Data'!BA45)-0.4735)&gt;D$140,0,IF((0.1284*LN('Indicator Data'!BA45)-0.4735)&lt;D$139,10,(D$140-(0.1284*LN('Indicator Data'!BA45)-0.4735))/(D$140-D$139)*10)),IF('Indicator Data'!O45&gt;D$140,0,IF('Indicator Data'!O45&lt;D$139,10,(D$140-'Indicator Data'!O45)/(D$140-D$139)*10))),1)</f>
        <v>6</v>
      </c>
      <c r="E43" s="10">
        <f>IF('Indicator Data'!P45="No data","x",ROUND(IF('Indicator Data'!P45&gt;E$140,10,IF('Indicator Data'!P45&lt;E$139,0,10-(E$140-'Indicator Data'!P45)/(E$140-E$139)*10)),1))</f>
        <v>3.1</v>
      </c>
      <c r="F43" s="47">
        <f t="shared" si="0"/>
        <v>4.7</v>
      </c>
      <c r="G43" s="10">
        <f>IF('Indicator Data'!AG45="No data","x",ROUND(IF('Indicator Data'!AG45&gt;G$140,10,IF('Indicator Data'!AG45&lt;G$139,0,10-(G$140-'Indicator Data'!AG45)/(G$140-G$139)*10)),1))</f>
        <v>8</v>
      </c>
      <c r="H43" s="10">
        <f>IF('Indicator Data'!AH45="No data","x",ROUND(IF('Indicator Data'!AH45&gt;H$140,10,IF('Indicator Data'!AH45&lt;H$139,0,10-(H$140-'Indicator Data'!AH45)/(H$140-H$139)*10)),1))</f>
        <v>0.5</v>
      </c>
      <c r="I43" s="47">
        <f t="shared" si="1"/>
        <v>4.3</v>
      </c>
      <c r="J43" s="31">
        <f>SUM('Indicator Data'!R45,SUM('Indicator Data'!S45:T45)*1000000)</f>
        <v>789159363</v>
      </c>
      <c r="K43" s="31">
        <f>J43/'Indicator Data'!BD45</f>
        <v>169.72410090200142</v>
      </c>
      <c r="L43" s="10">
        <f t="shared" si="2"/>
        <v>3.4</v>
      </c>
      <c r="M43" s="10">
        <f>IF('Indicator Data'!U45="No data","x",ROUND(IF('Indicator Data'!U45&gt;M$140,10,IF('Indicator Data'!U45&lt;M$139,0,10-(M$140-'Indicator Data'!U45)/(M$140-M$139)*10)),1))</f>
        <v>2.2999999999999998</v>
      </c>
      <c r="N43" s="116">
        <f>'Indicator Data'!Q45/'Indicator Data'!BD45*1000000</f>
        <v>23.504851159602204</v>
      </c>
      <c r="O43" s="10">
        <f t="shared" si="3"/>
        <v>2.4</v>
      </c>
      <c r="P43" s="47">
        <f t="shared" si="4"/>
        <v>2.7</v>
      </c>
      <c r="Q43" s="40">
        <f t="shared" si="5"/>
        <v>4.0999999999999996</v>
      </c>
      <c r="R43" s="31">
        <f>IF(AND('Indicator Data'!AM45="No data",'Indicator Data'!AN45="No data"),0,SUM('Indicator Data'!AM45:AO45))</f>
        <v>0</v>
      </c>
      <c r="S43" s="10">
        <f t="shared" si="6"/>
        <v>0</v>
      </c>
      <c r="T43" s="37">
        <f>R43/'Indicator Data'!$BB45</f>
        <v>0</v>
      </c>
      <c r="U43" s="10">
        <f t="shared" si="7"/>
        <v>0</v>
      </c>
      <c r="V43" s="11">
        <f t="shared" si="8"/>
        <v>0</v>
      </c>
      <c r="W43" s="10">
        <f>IF('Indicator Data'!AB45="No data","x",ROUND(IF('Indicator Data'!AB45&gt;W$140,10,IF('Indicator Data'!AB45&lt;W$139,0,10-(W$140-'Indicator Data'!AB45)/(W$140-W$139)*10)),1))</f>
        <v>0.6</v>
      </c>
      <c r="X43" s="10">
        <f>IF('Indicator Data'!AA45="No data","x",ROUND(IF('Indicator Data'!AA45&gt;X$140,10,IF('Indicator Data'!AA45&lt;X$139,0,10-(X$140-'Indicator Data'!AA45)/(X$140-X$139)*10)),1))</f>
        <v>1.4</v>
      </c>
      <c r="Y43" s="10">
        <f>IF('Indicator Data'!AF45="No data","x",ROUND(IF('Indicator Data'!AF45&gt;Y$140,10,IF('Indicator Data'!AF45&lt;Y$139,0,10-(Y$140-'Indicator Data'!AF45)/(Y$140-Y$139)*10)),1))</f>
        <v>2.1</v>
      </c>
      <c r="Z43" s="120">
        <f>IF('Indicator Data'!AC45="No data","x",'Indicator Data'!AC45/'Indicator Data'!$BB45*100000)</f>
        <v>0</v>
      </c>
      <c r="AA43" s="118">
        <f t="shared" si="9"/>
        <v>0</v>
      </c>
      <c r="AB43" s="120">
        <f>IF('Indicator Data'!AD45="No data","x",'Indicator Data'!AD45/'Indicator Data'!$BB45*100000)</f>
        <v>37.506721337230786</v>
      </c>
      <c r="AC43" s="118">
        <f t="shared" si="10"/>
        <v>10</v>
      </c>
      <c r="AD43" s="47">
        <f t="shared" si="11"/>
        <v>2.8</v>
      </c>
      <c r="AE43" s="10">
        <f>IF('Indicator Data'!V45="No data","x",ROUND(IF('Indicator Data'!V45&gt;AE$140,10,IF('Indicator Data'!V45&lt;AE$139,0,10-(AE$140-'Indicator Data'!V45)/(AE$140-AE$139)*10)),1))</f>
        <v>3.7</v>
      </c>
      <c r="AF43" s="10">
        <f>IF('Indicator Data'!W45="No data","x",ROUND(IF('Indicator Data'!W45&gt;AF$140,10,IF('Indicator Data'!W45&lt;AF$139,0,10-(AF$140-'Indicator Data'!W45)/(AF$140-AF$139)*10)),1))</f>
        <v>1.4</v>
      </c>
      <c r="AG43" s="47">
        <f t="shared" si="12"/>
        <v>2.6</v>
      </c>
      <c r="AH43" s="10">
        <f>IF('Indicator Data'!AP45="No data","x",ROUND(IF('Indicator Data'!AP45&gt;AH$140,10,IF('Indicator Data'!AP45&lt;AH$139,0,10-(AH$140-'Indicator Data'!AP45)/(AH$140-AH$139)*10)),1))</f>
        <v>3</v>
      </c>
      <c r="AI43" s="10">
        <f>IF('Indicator Data'!AQ45="No data","x",ROUND(IF('Indicator Data'!AQ45&gt;AI$140,10,IF('Indicator Data'!AQ45&lt;AI$139,0,10-(AI$140-'Indicator Data'!AQ45)/(AI$140-AI$139)*10)),1))</f>
        <v>1.3</v>
      </c>
      <c r="AJ43" s="47">
        <f t="shared" si="13"/>
        <v>2.2000000000000002</v>
      </c>
      <c r="AK43" s="31">
        <f>'Indicator Data'!AK45+'Indicator Data'!AJ45*0.5+'Indicator Data'!AI45*0.25</f>
        <v>0</v>
      </c>
      <c r="AL43" s="38">
        <f>AK43/'Indicator Data'!BB45</f>
        <v>0</v>
      </c>
      <c r="AM43" s="47">
        <f t="shared" si="14"/>
        <v>0</v>
      </c>
      <c r="AN43" s="38">
        <f>IF('Indicator Data'!AL45="No data","x",'Indicator Data'!AL45/'Indicator Data'!BB45)</f>
        <v>0.19181313465466157</v>
      </c>
      <c r="AO43" s="10">
        <f t="shared" si="15"/>
        <v>9.6</v>
      </c>
      <c r="AP43" s="47">
        <f t="shared" si="16"/>
        <v>9.6</v>
      </c>
      <c r="AQ43" s="32">
        <f t="shared" si="17"/>
        <v>4.7</v>
      </c>
      <c r="AR43" s="50">
        <f t="shared" si="18"/>
        <v>2.7</v>
      </c>
      <c r="AU43" s="8">
        <v>1.6</v>
      </c>
    </row>
    <row r="44" spans="1:47">
      <c r="A44" s="8" t="s">
        <v>200</v>
      </c>
      <c r="B44" s="26" t="s">
        <v>198</v>
      </c>
      <c r="C44" s="26" t="s">
        <v>201</v>
      </c>
      <c r="D44" s="10">
        <f>ROUND(IF('Indicator Data'!O46="No data",IF((0.1284*LN('Indicator Data'!BA46)-0.4735)&gt;D$140,0,IF((0.1284*LN('Indicator Data'!BA46)-0.4735)&lt;D$139,10,(D$140-(0.1284*LN('Indicator Data'!BA46)-0.4735))/(D$140-D$139)*10)),IF('Indicator Data'!O46&gt;D$140,0,IF('Indicator Data'!O46&lt;D$139,10,(D$140-'Indicator Data'!O46)/(D$140-D$139)*10))),1)</f>
        <v>7.3</v>
      </c>
      <c r="E44" s="10">
        <f>IF('Indicator Data'!P46="No data","x",ROUND(IF('Indicator Data'!P46&gt;E$140,10,IF('Indicator Data'!P46&lt;E$139,0,10-(E$140-'Indicator Data'!P46)/(E$140-E$139)*10)),1))</f>
        <v>8.5</v>
      </c>
      <c r="F44" s="47">
        <f t="shared" si="0"/>
        <v>8</v>
      </c>
      <c r="G44" s="10">
        <f>IF('Indicator Data'!AG46="No data","x",ROUND(IF('Indicator Data'!AG46&gt;G$140,10,IF('Indicator Data'!AG46&lt;G$139,0,10-(G$140-'Indicator Data'!AG46)/(G$140-G$139)*10)),1))</f>
        <v>8</v>
      </c>
      <c r="H44" s="10">
        <f>IF('Indicator Data'!AH46="No data","x",ROUND(IF('Indicator Data'!AH46&gt;H$140,10,IF('Indicator Data'!AH46&lt;H$139,0,10-(H$140-'Indicator Data'!AH46)/(H$140-H$139)*10)),1))</f>
        <v>3</v>
      </c>
      <c r="I44" s="47">
        <f t="shared" si="1"/>
        <v>5.5</v>
      </c>
      <c r="J44" s="31">
        <f>SUM('Indicator Data'!R46,SUM('Indicator Data'!S46:T46)*1000000)</f>
        <v>789159363</v>
      </c>
      <c r="K44" s="31">
        <f>J44/'Indicator Data'!BD46</f>
        <v>169.72410090200142</v>
      </c>
      <c r="L44" s="10">
        <f t="shared" si="2"/>
        <v>3.4</v>
      </c>
      <c r="M44" s="10">
        <f>IF('Indicator Data'!U46="No data","x",ROUND(IF('Indicator Data'!U46&gt;M$140,10,IF('Indicator Data'!U46&lt;M$139,0,10-(M$140-'Indicator Data'!U46)/(M$140-M$139)*10)),1))</f>
        <v>2.2999999999999998</v>
      </c>
      <c r="N44" s="116">
        <f>'Indicator Data'!Q46/'Indicator Data'!BD46*1000000</f>
        <v>23.504851159602204</v>
      </c>
      <c r="O44" s="10">
        <f t="shared" si="3"/>
        <v>2.4</v>
      </c>
      <c r="P44" s="47">
        <f t="shared" si="4"/>
        <v>2.7</v>
      </c>
      <c r="Q44" s="40">
        <f t="shared" si="5"/>
        <v>6.1</v>
      </c>
      <c r="R44" s="31">
        <f>IF(AND('Indicator Data'!AM46="No data",'Indicator Data'!AN46="No data"),0,SUM('Indicator Data'!AM46:AO46))</f>
        <v>0</v>
      </c>
      <c r="S44" s="10">
        <f t="shared" si="6"/>
        <v>0</v>
      </c>
      <c r="T44" s="37">
        <f>R44/'Indicator Data'!$BB46</f>
        <v>0</v>
      </c>
      <c r="U44" s="10">
        <f t="shared" si="7"/>
        <v>0</v>
      </c>
      <c r="V44" s="11">
        <f t="shared" si="8"/>
        <v>0</v>
      </c>
      <c r="W44" s="10">
        <f>IF('Indicator Data'!AB46="No data","x",ROUND(IF('Indicator Data'!AB46&gt;W$140,10,IF('Indicator Data'!AB46&lt;W$139,0,10-(W$140-'Indicator Data'!AB46)/(W$140-W$139)*10)),1))</f>
        <v>0.6</v>
      </c>
      <c r="X44" s="10">
        <f>IF('Indicator Data'!AA46="No data","x",ROUND(IF('Indicator Data'!AA46&gt;X$140,10,IF('Indicator Data'!AA46&lt;X$139,0,10-(X$140-'Indicator Data'!AA46)/(X$140-X$139)*10)),1))</f>
        <v>1.4</v>
      </c>
      <c r="Y44" s="10">
        <f>IF('Indicator Data'!AF46="No data","x",ROUND(IF('Indicator Data'!AF46&gt;Y$140,10,IF('Indicator Data'!AF46&lt;Y$139,0,10-(Y$140-'Indicator Data'!AF46)/(Y$140-Y$139)*10)),1))</f>
        <v>2.1</v>
      </c>
      <c r="Z44" s="120">
        <f>IF('Indicator Data'!AC46="No data","x",'Indicator Data'!AC46/'Indicator Data'!$BB46*100000)</f>
        <v>0</v>
      </c>
      <c r="AA44" s="118">
        <f t="shared" si="9"/>
        <v>0</v>
      </c>
      <c r="AB44" s="120">
        <f>IF('Indicator Data'!AD46="No data","x",'Indicator Data'!AD46/'Indicator Data'!$BB46*100000)</f>
        <v>6.2823394542592865</v>
      </c>
      <c r="AC44" s="118">
        <f t="shared" si="10"/>
        <v>9.3000000000000007</v>
      </c>
      <c r="AD44" s="47">
        <f t="shared" si="11"/>
        <v>2.7</v>
      </c>
      <c r="AE44" s="10">
        <f>IF('Indicator Data'!V46="No data","x",ROUND(IF('Indicator Data'!V46&gt;AE$140,10,IF('Indicator Data'!V46&lt;AE$139,0,10-(AE$140-'Indicator Data'!V46)/(AE$140-AE$139)*10)),1))</f>
        <v>3.1</v>
      </c>
      <c r="AF44" s="10">
        <f>IF('Indicator Data'!W46="No data","x",ROUND(IF('Indicator Data'!W46&gt;AF$140,10,IF('Indicator Data'!W46&lt;AF$139,0,10-(AF$140-'Indicator Data'!W46)/(AF$140-AF$139)*10)),1))</f>
        <v>1.3</v>
      </c>
      <c r="AG44" s="47">
        <f t="shared" si="12"/>
        <v>2.2000000000000002</v>
      </c>
      <c r="AH44" s="10">
        <f>IF('Indicator Data'!AP46="No data","x",ROUND(IF('Indicator Data'!AP46&gt;AH$140,10,IF('Indicator Data'!AP46&lt;AH$139,0,10-(AH$140-'Indicator Data'!AP46)/(AH$140-AH$139)*10)),1))</f>
        <v>5.3</v>
      </c>
      <c r="AI44" s="10">
        <f>IF('Indicator Data'!AQ46="No data","x",ROUND(IF('Indicator Data'!AQ46&gt;AI$140,10,IF('Indicator Data'!AQ46&lt;AI$139,0,10-(AI$140-'Indicator Data'!AQ46)/(AI$140-AI$139)*10)),1))</f>
        <v>1.7</v>
      </c>
      <c r="AJ44" s="47">
        <f t="shared" si="13"/>
        <v>3.5</v>
      </c>
      <c r="AK44" s="31">
        <f>'Indicator Data'!AK46+'Indicator Data'!AJ46*0.5+'Indicator Data'!AI46*0.25</f>
        <v>3337.6153846153843</v>
      </c>
      <c r="AL44" s="38">
        <f>AK44/'Indicator Data'!BB46</f>
        <v>8.0408385422081462E-3</v>
      </c>
      <c r="AM44" s="47">
        <f t="shared" si="14"/>
        <v>0.8</v>
      </c>
      <c r="AN44" s="38">
        <f>IF('Indicator Data'!AL46="No data","x",'Indicator Data'!AL46/'Indicator Data'!BB46)</f>
        <v>0.1736423799577434</v>
      </c>
      <c r="AO44" s="10">
        <f t="shared" si="15"/>
        <v>8.6999999999999993</v>
      </c>
      <c r="AP44" s="47">
        <f t="shared" si="16"/>
        <v>8.6999999999999993</v>
      </c>
      <c r="AQ44" s="32">
        <f t="shared" si="17"/>
        <v>4.3</v>
      </c>
      <c r="AR44" s="50">
        <f t="shared" si="18"/>
        <v>2.4</v>
      </c>
      <c r="AU44" s="8">
        <v>2</v>
      </c>
    </row>
    <row r="45" spans="1:47">
      <c r="A45" s="8" t="s">
        <v>202</v>
      </c>
      <c r="B45" s="26" t="s">
        <v>198</v>
      </c>
      <c r="C45" s="26" t="s">
        <v>203</v>
      </c>
      <c r="D45" s="10">
        <f>ROUND(IF('Indicator Data'!O47="No data",IF((0.1284*LN('Indicator Data'!BA47)-0.4735)&gt;D$140,0,IF((0.1284*LN('Indicator Data'!BA47)-0.4735)&lt;D$139,10,(D$140-(0.1284*LN('Indicator Data'!BA47)-0.4735))/(D$140-D$139)*10)),IF('Indicator Data'!O47&gt;D$140,0,IF('Indicator Data'!O47&lt;D$139,10,(D$140-'Indicator Data'!O47)/(D$140-D$139)*10))),1)</f>
        <v>6.7</v>
      </c>
      <c r="E45" s="10">
        <f>IF('Indicator Data'!P47="No data","x",ROUND(IF('Indicator Data'!P47&gt;E$140,10,IF('Indicator Data'!P47&lt;E$139,0,10-(E$140-'Indicator Data'!P47)/(E$140-E$139)*10)),1))</f>
        <v>6.3</v>
      </c>
      <c r="F45" s="47">
        <f t="shared" si="0"/>
        <v>6.5</v>
      </c>
      <c r="G45" s="10">
        <f>IF('Indicator Data'!AG47="No data","x",ROUND(IF('Indicator Data'!AG47&gt;G$140,10,IF('Indicator Data'!AG47&lt;G$139,0,10-(G$140-'Indicator Data'!AG47)/(G$140-G$139)*10)),1))</f>
        <v>8</v>
      </c>
      <c r="H45" s="10">
        <f>IF('Indicator Data'!AH47="No data","x",ROUND(IF('Indicator Data'!AH47&gt;H$140,10,IF('Indicator Data'!AH47&lt;H$139,0,10-(H$140-'Indicator Data'!AH47)/(H$140-H$139)*10)),1))</f>
        <v>2</v>
      </c>
      <c r="I45" s="47">
        <f t="shared" si="1"/>
        <v>5</v>
      </c>
      <c r="J45" s="31">
        <f>SUM('Indicator Data'!R47,SUM('Indicator Data'!S47:T47)*1000000)</f>
        <v>789159363</v>
      </c>
      <c r="K45" s="31">
        <f>J45/'Indicator Data'!BD47</f>
        <v>169.72410090200142</v>
      </c>
      <c r="L45" s="10">
        <f t="shared" si="2"/>
        <v>3.4</v>
      </c>
      <c r="M45" s="10">
        <f>IF('Indicator Data'!U47="No data","x",ROUND(IF('Indicator Data'!U47&gt;M$140,10,IF('Indicator Data'!U47&lt;M$139,0,10-(M$140-'Indicator Data'!U47)/(M$140-M$139)*10)),1))</f>
        <v>2.2999999999999998</v>
      </c>
      <c r="N45" s="116">
        <f>'Indicator Data'!Q47/'Indicator Data'!BD47*1000000</f>
        <v>23.504851159602204</v>
      </c>
      <c r="O45" s="10">
        <f t="shared" si="3"/>
        <v>2.4</v>
      </c>
      <c r="P45" s="47">
        <f t="shared" si="4"/>
        <v>2.7</v>
      </c>
      <c r="Q45" s="40">
        <f t="shared" si="5"/>
        <v>5.2</v>
      </c>
      <c r="R45" s="31">
        <f>IF(AND('Indicator Data'!AM47="No data",'Indicator Data'!AN47="No data"),0,SUM('Indicator Data'!AM47:AO47))</f>
        <v>0</v>
      </c>
      <c r="S45" s="10">
        <f t="shared" si="6"/>
        <v>0</v>
      </c>
      <c r="T45" s="37">
        <f>R45/'Indicator Data'!$BB47</f>
        <v>0</v>
      </c>
      <c r="U45" s="10">
        <f t="shared" si="7"/>
        <v>0</v>
      </c>
      <c r="V45" s="11">
        <f t="shared" si="8"/>
        <v>0</v>
      </c>
      <c r="W45" s="10">
        <f>IF('Indicator Data'!AB47="No data","x",ROUND(IF('Indicator Data'!AB47&gt;W$140,10,IF('Indicator Data'!AB47&lt;W$139,0,10-(W$140-'Indicator Data'!AB47)/(W$140-W$139)*10)),1))</f>
        <v>0.6</v>
      </c>
      <c r="X45" s="10">
        <f>IF('Indicator Data'!AA47="No data","x",ROUND(IF('Indicator Data'!AA47&gt;X$140,10,IF('Indicator Data'!AA47&lt;X$139,0,10-(X$140-'Indicator Data'!AA47)/(X$140-X$139)*10)),1))</f>
        <v>1.4</v>
      </c>
      <c r="Y45" s="10">
        <f>IF('Indicator Data'!AF47="No data","x",ROUND(IF('Indicator Data'!AF47&gt;Y$140,10,IF('Indicator Data'!AF47&lt;Y$139,0,10-(Y$140-'Indicator Data'!AF47)/(Y$140-Y$139)*10)),1))</f>
        <v>2.1</v>
      </c>
      <c r="Z45" s="120">
        <f>IF('Indicator Data'!AC47="No data","x",'Indicator Data'!AC47/'Indicator Data'!$BB47*100000)</f>
        <v>0</v>
      </c>
      <c r="AA45" s="118">
        <f t="shared" si="9"/>
        <v>0</v>
      </c>
      <c r="AB45" s="120">
        <f>IF('Indicator Data'!AD47="No data","x",'Indicator Data'!AD47/'Indicator Data'!$BB47*100000)</f>
        <v>7.7220569737463736</v>
      </c>
      <c r="AC45" s="118">
        <f t="shared" si="10"/>
        <v>9.6</v>
      </c>
      <c r="AD45" s="47">
        <f t="shared" si="11"/>
        <v>2.7</v>
      </c>
      <c r="AE45" s="10">
        <f>IF('Indicator Data'!V47="No data","x",ROUND(IF('Indicator Data'!V47&gt;AE$140,10,IF('Indicator Data'!V47&lt;AE$139,0,10-(AE$140-'Indicator Data'!V47)/(AE$140-AE$139)*10)),1))</f>
        <v>2.7</v>
      </c>
      <c r="AF45" s="10">
        <f>IF('Indicator Data'!W47="No data","x",ROUND(IF('Indicator Data'!W47&gt;AF$140,10,IF('Indicator Data'!W47&lt;AF$139,0,10-(AF$140-'Indicator Data'!W47)/(AF$140-AF$139)*10)),1))</f>
        <v>1.5</v>
      </c>
      <c r="AG45" s="47">
        <f t="shared" si="12"/>
        <v>2.1</v>
      </c>
      <c r="AH45" s="10">
        <f>IF('Indicator Data'!AP47="No data","x",ROUND(IF('Indicator Data'!AP47&gt;AH$140,10,IF('Indicator Data'!AP47&lt;AH$139,0,10-(AH$140-'Indicator Data'!AP47)/(AH$140-AH$139)*10)),1))</f>
        <v>6.5</v>
      </c>
      <c r="AI45" s="10">
        <f>IF('Indicator Data'!AQ47="No data","x",ROUND(IF('Indicator Data'!AQ47&gt;AI$140,10,IF('Indicator Data'!AQ47&lt;AI$139,0,10-(AI$140-'Indicator Data'!AQ47)/(AI$140-AI$139)*10)),1))</f>
        <v>1.4</v>
      </c>
      <c r="AJ45" s="47">
        <f t="shared" si="13"/>
        <v>4</v>
      </c>
      <c r="AK45" s="31">
        <f>'Indicator Data'!AK47+'Indicator Data'!AJ47*0.5+'Indicator Data'!AI47*0.25</f>
        <v>7200</v>
      </c>
      <c r="AL45" s="38">
        <f>AK45/'Indicator Data'!BB47</f>
        <v>2.1321077662025383E-2</v>
      </c>
      <c r="AM45" s="47">
        <f t="shared" si="14"/>
        <v>2.1</v>
      </c>
      <c r="AN45" s="38">
        <f>IF('Indicator Data'!AL47="No data","x",'Indicator Data'!AL47/'Indicator Data'!BB47)</f>
        <v>0.15050015694682167</v>
      </c>
      <c r="AO45" s="10">
        <f t="shared" si="15"/>
        <v>7.5</v>
      </c>
      <c r="AP45" s="47">
        <f t="shared" si="16"/>
        <v>7.5</v>
      </c>
      <c r="AQ45" s="32">
        <f t="shared" si="17"/>
        <v>4.0999999999999996</v>
      </c>
      <c r="AR45" s="50">
        <f t="shared" si="18"/>
        <v>2.2999999999999998</v>
      </c>
      <c r="AU45" s="8">
        <v>2.2000000000000002</v>
      </c>
    </row>
    <row r="46" spans="1:47">
      <c r="A46" s="8" t="s">
        <v>204</v>
      </c>
      <c r="B46" s="26" t="s">
        <v>198</v>
      </c>
      <c r="C46" s="26" t="s">
        <v>205</v>
      </c>
      <c r="D46" s="10">
        <f>ROUND(IF('Indicator Data'!O48="No data",IF((0.1284*LN('Indicator Data'!BA48)-0.4735)&gt;D$140,0,IF((0.1284*LN('Indicator Data'!BA48)-0.4735)&lt;D$139,10,(D$140-(0.1284*LN('Indicator Data'!BA48)-0.4735))/(D$140-D$139)*10)),IF('Indicator Data'!O48&gt;D$140,0,IF('Indicator Data'!O48&lt;D$139,10,(D$140-'Indicator Data'!O48)/(D$140-D$139)*10))),1)</f>
        <v>4.2</v>
      </c>
      <c r="E46" s="10">
        <f>IF('Indicator Data'!P48="No data","x",ROUND(IF('Indicator Data'!P48&gt;E$140,10,IF('Indicator Data'!P48&lt;E$139,0,10-(E$140-'Indicator Data'!P48)/(E$140-E$139)*10)),1))</f>
        <v>0</v>
      </c>
      <c r="F46" s="47">
        <f t="shared" si="0"/>
        <v>2.2999999999999998</v>
      </c>
      <c r="G46" s="10">
        <f>IF('Indicator Data'!AG48="No data","x",ROUND(IF('Indicator Data'!AG48&gt;G$140,10,IF('Indicator Data'!AG48&lt;G$139,0,10-(G$140-'Indicator Data'!AG48)/(G$140-G$139)*10)),1))</f>
        <v>8</v>
      </c>
      <c r="H46" s="10">
        <f>IF('Indicator Data'!AH48="No data","x",ROUND(IF('Indicator Data'!AH48&gt;H$140,10,IF('Indicator Data'!AH48&lt;H$139,0,10-(H$140-'Indicator Data'!AH48)/(H$140-H$139)*10)),1))</f>
        <v>0.5</v>
      </c>
      <c r="I46" s="47">
        <f t="shared" si="1"/>
        <v>4.3</v>
      </c>
      <c r="J46" s="31">
        <f>SUM('Indicator Data'!R48,SUM('Indicator Data'!S48:T48)*1000000)</f>
        <v>789159363</v>
      </c>
      <c r="K46" s="31">
        <f>J46/'Indicator Data'!BD48</f>
        <v>169.72410090200142</v>
      </c>
      <c r="L46" s="10">
        <f t="shared" si="2"/>
        <v>3.4</v>
      </c>
      <c r="M46" s="10">
        <f>IF('Indicator Data'!U48="No data","x",ROUND(IF('Indicator Data'!U48&gt;M$140,10,IF('Indicator Data'!U48&lt;M$139,0,10-(M$140-'Indicator Data'!U48)/(M$140-M$139)*10)),1))</f>
        <v>2.2999999999999998</v>
      </c>
      <c r="N46" s="116">
        <f>'Indicator Data'!Q48/'Indicator Data'!BD48*1000000</f>
        <v>23.504851159602204</v>
      </c>
      <c r="O46" s="10">
        <f t="shared" si="3"/>
        <v>2.4</v>
      </c>
      <c r="P46" s="47">
        <f t="shared" si="4"/>
        <v>2.7</v>
      </c>
      <c r="Q46" s="40">
        <f t="shared" si="5"/>
        <v>2.9</v>
      </c>
      <c r="R46" s="31">
        <f>IF(AND('Indicator Data'!AM48="No data",'Indicator Data'!AN48="No data"),0,SUM('Indicator Data'!AM48:AO48))</f>
        <v>3687</v>
      </c>
      <c r="S46" s="10">
        <f t="shared" si="6"/>
        <v>1.9</v>
      </c>
      <c r="T46" s="37">
        <f>R46/'Indicator Data'!$BB48</f>
        <v>2.2760102226008369E-2</v>
      </c>
      <c r="U46" s="10">
        <f t="shared" si="7"/>
        <v>6.9</v>
      </c>
      <c r="V46" s="11">
        <f t="shared" si="8"/>
        <v>4.4000000000000004</v>
      </c>
      <c r="W46" s="10">
        <f>IF('Indicator Data'!AB48="No data","x",ROUND(IF('Indicator Data'!AB48&gt;W$140,10,IF('Indicator Data'!AB48&lt;W$139,0,10-(W$140-'Indicator Data'!AB48)/(W$140-W$139)*10)),1))</f>
        <v>0.6</v>
      </c>
      <c r="X46" s="10">
        <f>IF('Indicator Data'!AA48="No data","x",ROUND(IF('Indicator Data'!AA48&gt;X$140,10,IF('Indicator Data'!AA48&lt;X$139,0,10-(X$140-'Indicator Data'!AA48)/(X$140-X$139)*10)),1))</f>
        <v>1.4</v>
      </c>
      <c r="Y46" s="10">
        <f>IF('Indicator Data'!AF48="No data","x",ROUND(IF('Indicator Data'!AF48&gt;Y$140,10,IF('Indicator Data'!AF48&lt;Y$139,0,10-(Y$140-'Indicator Data'!AF48)/(Y$140-Y$139)*10)),1))</f>
        <v>2.1</v>
      </c>
      <c r="Z46" s="120">
        <f>IF('Indicator Data'!AC48="No data","x",'Indicator Data'!AC48/'Indicator Data'!$BB48*100000)</f>
        <v>0</v>
      </c>
      <c r="AA46" s="118">
        <f t="shared" si="9"/>
        <v>0</v>
      </c>
      <c r="AB46" s="120">
        <f>IF('Indicator Data'!AD48="No data","x",'Indicator Data'!AD48/'Indicator Data'!$BB48*100000)</f>
        <v>16.097462299173472</v>
      </c>
      <c r="AC46" s="118">
        <f t="shared" si="10"/>
        <v>10</v>
      </c>
      <c r="AD46" s="47">
        <f t="shared" si="11"/>
        <v>2.8</v>
      </c>
      <c r="AE46" s="10">
        <f>IF('Indicator Data'!V48="No data","x",ROUND(IF('Indicator Data'!V48&gt;AE$140,10,IF('Indicator Data'!V48&lt;AE$139,0,10-(AE$140-'Indicator Data'!V48)/(AE$140-AE$139)*10)),1))</f>
        <v>2.4</v>
      </c>
      <c r="AF46" s="10">
        <f>IF('Indicator Data'!W48="No data","x",ROUND(IF('Indicator Data'!W48&gt;AF$140,10,IF('Indicator Data'!W48&lt;AF$139,0,10-(AF$140-'Indicator Data'!W48)/(AF$140-AF$139)*10)),1))</f>
        <v>0.3</v>
      </c>
      <c r="AG46" s="47">
        <f t="shared" si="12"/>
        <v>1.4</v>
      </c>
      <c r="AH46" s="10">
        <f>IF('Indicator Data'!AP48="No data","x",ROUND(IF('Indicator Data'!AP48&gt;AH$140,10,IF('Indicator Data'!AP48&lt;AH$139,0,10-(AH$140-'Indicator Data'!AP48)/(AH$140-AH$139)*10)),1))</f>
        <v>1.1000000000000001</v>
      </c>
      <c r="AI46" s="10">
        <f>IF('Indicator Data'!AQ48="No data","x",ROUND(IF('Indicator Data'!AQ48&gt;AI$140,10,IF('Indicator Data'!AQ48&lt;AI$139,0,10-(AI$140-'Indicator Data'!AQ48)/(AI$140-AI$139)*10)),1))</f>
        <v>1</v>
      </c>
      <c r="AJ46" s="47">
        <f t="shared" si="13"/>
        <v>1.1000000000000001</v>
      </c>
      <c r="AK46" s="31">
        <f>'Indicator Data'!AK48+'Indicator Data'!AJ48*0.5+'Indicator Data'!AI48*0.25</f>
        <v>0</v>
      </c>
      <c r="AL46" s="38">
        <f>AK46/'Indicator Data'!BB48</f>
        <v>0</v>
      </c>
      <c r="AM46" s="47">
        <f t="shared" si="14"/>
        <v>0</v>
      </c>
      <c r="AN46" s="38">
        <f>IF('Indicator Data'!AL48="No data","x",'Indicator Data'!AL48/'Indicator Data'!BB48)</f>
        <v>0.15395631936985321</v>
      </c>
      <c r="AO46" s="10">
        <f t="shared" si="15"/>
        <v>7.7</v>
      </c>
      <c r="AP46" s="47">
        <f t="shared" si="16"/>
        <v>7.7</v>
      </c>
      <c r="AQ46" s="32">
        <f t="shared" si="17"/>
        <v>3.2</v>
      </c>
      <c r="AR46" s="50">
        <f t="shared" si="18"/>
        <v>3.8</v>
      </c>
      <c r="AU46" s="8">
        <v>1.2</v>
      </c>
    </row>
    <row r="47" spans="1:47">
      <c r="A47" s="8" t="s">
        <v>206</v>
      </c>
      <c r="B47" s="26" t="s">
        <v>198</v>
      </c>
      <c r="C47" s="26" t="s">
        <v>207</v>
      </c>
      <c r="D47" s="10">
        <f>ROUND(IF('Indicator Data'!O49="No data",IF((0.1284*LN('Indicator Data'!BA49)-0.4735)&gt;D$140,0,IF((0.1284*LN('Indicator Data'!BA49)-0.4735)&lt;D$139,10,(D$140-(0.1284*LN('Indicator Data'!BA49)-0.4735))/(D$140-D$139)*10)),IF('Indicator Data'!O49&gt;D$140,0,IF('Indicator Data'!O49&lt;D$139,10,(D$140-'Indicator Data'!O49)/(D$140-D$139)*10))),1)</f>
        <v>7.6</v>
      </c>
      <c r="E47" s="10">
        <f>IF('Indicator Data'!P49="No data","x",ROUND(IF('Indicator Data'!P49&gt;E$140,10,IF('Indicator Data'!P49&lt;E$139,0,10-(E$140-'Indicator Data'!P49)/(E$140-E$139)*10)),1))</f>
        <v>9.5</v>
      </c>
      <c r="F47" s="47">
        <f t="shared" si="0"/>
        <v>8.6999999999999993</v>
      </c>
      <c r="G47" s="10">
        <f>IF('Indicator Data'!AG49="No data","x",ROUND(IF('Indicator Data'!AG49&gt;G$140,10,IF('Indicator Data'!AG49&lt;G$139,0,10-(G$140-'Indicator Data'!AG49)/(G$140-G$139)*10)),1))</f>
        <v>8</v>
      </c>
      <c r="H47" s="10">
        <f>IF('Indicator Data'!AH49="No data","x",ROUND(IF('Indicator Data'!AH49&gt;H$140,10,IF('Indicator Data'!AH49&lt;H$139,0,10-(H$140-'Indicator Data'!AH49)/(H$140-H$139)*10)),1))</f>
        <v>0.5</v>
      </c>
      <c r="I47" s="47">
        <f t="shared" si="1"/>
        <v>4.3</v>
      </c>
      <c r="J47" s="31">
        <f>SUM('Indicator Data'!R49,SUM('Indicator Data'!S49:T49)*1000000)</f>
        <v>789159363</v>
      </c>
      <c r="K47" s="31">
        <f>J47/'Indicator Data'!BD49</f>
        <v>169.72410090200142</v>
      </c>
      <c r="L47" s="10">
        <f t="shared" si="2"/>
        <v>3.4</v>
      </c>
      <c r="M47" s="10">
        <f>IF('Indicator Data'!U49="No data","x",ROUND(IF('Indicator Data'!U49&gt;M$140,10,IF('Indicator Data'!U49&lt;M$139,0,10-(M$140-'Indicator Data'!U49)/(M$140-M$139)*10)),1))</f>
        <v>2.2999999999999998</v>
      </c>
      <c r="N47" s="116">
        <f>'Indicator Data'!Q49/'Indicator Data'!BD49*1000000</f>
        <v>23.504851159602204</v>
      </c>
      <c r="O47" s="10">
        <f t="shared" si="3"/>
        <v>2.4</v>
      </c>
      <c r="P47" s="47">
        <f t="shared" si="4"/>
        <v>2.7</v>
      </c>
      <c r="Q47" s="40">
        <f t="shared" si="5"/>
        <v>6.1</v>
      </c>
      <c r="R47" s="31">
        <f>IF(AND('Indicator Data'!AM49="No data",'Indicator Data'!AN49="No data"),0,SUM('Indicator Data'!AM49:AO49))</f>
        <v>0</v>
      </c>
      <c r="S47" s="10">
        <f t="shared" si="6"/>
        <v>0</v>
      </c>
      <c r="T47" s="37">
        <f>R47/'Indicator Data'!$BB49</f>
        <v>0</v>
      </c>
      <c r="U47" s="10">
        <f t="shared" si="7"/>
        <v>0</v>
      </c>
      <c r="V47" s="11">
        <f t="shared" si="8"/>
        <v>0</v>
      </c>
      <c r="W47" s="10">
        <f>IF('Indicator Data'!AB49="No data","x",ROUND(IF('Indicator Data'!AB49&gt;W$140,10,IF('Indicator Data'!AB49&lt;W$139,0,10-(W$140-'Indicator Data'!AB49)/(W$140-W$139)*10)),1))</f>
        <v>0.6</v>
      </c>
      <c r="X47" s="10">
        <f>IF('Indicator Data'!AA49="No data","x",ROUND(IF('Indicator Data'!AA49&gt;X$140,10,IF('Indicator Data'!AA49&lt;X$139,0,10-(X$140-'Indicator Data'!AA49)/(X$140-X$139)*10)),1))</f>
        <v>1.4</v>
      </c>
      <c r="Y47" s="10">
        <f>IF('Indicator Data'!AF49="No data","x",ROUND(IF('Indicator Data'!AF49&gt;Y$140,10,IF('Indicator Data'!AF49&lt;Y$139,0,10-(Y$140-'Indicator Data'!AF49)/(Y$140-Y$139)*10)),1))</f>
        <v>2.1</v>
      </c>
      <c r="Z47" s="120">
        <f>IF('Indicator Data'!AC49="No data","x",'Indicator Data'!AC49/'Indicator Data'!$BB49*100000)</f>
        <v>0</v>
      </c>
      <c r="AA47" s="118">
        <f t="shared" si="9"/>
        <v>0</v>
      </c>
      <c r="AB47" s="120">
        <f>IF('Indicator Data'!AD49="No data","x",'Indicator Data'!AD49/'Indicator Data'!$BB49*100000)</f>
        <v>6.6041100942166899</v>
      </c>
      <c r="AC47" s="118">
        <f t="shared" si="10"/>
        <v>9.4</v>
      </c>
      <c r="AD47" s="47">
        <f t="shared" si="11"/>
        <v>2.7</v>
      </c>
      <c r="AE47" s="10">
        <f>IF('Indicator Data'!V49="No data","x",ROUND(IF('Indicator Data'!V49&gt;AE$140,10,IF('Indicator Data'!V49&lt;AE$139,0,10-(AE$140-'Indicator Data'!V49)/(AE$140-AE$139)*10)),1))</f>
        <v>3.3</v>
      </c>
      <c r="AF47" s="10">
        <f>IF('Indicator Data'!W49="No data","x",ROUND(IF('Indicator Data'!W49&gt;AF$140,10,IF('Indicator Data'!W49&lt;AF$139,0,10-(AF$140-'Indicator Data'!W49)/(AF$140-AF$139)*10)),1))</f>
        <v>1.7</v>
      </c>
      <c r="AG47" s="47">
        <f t="shared" si="12"/>
        <v>2.5</v>
      </c>
      <c r="AH47" s="10">
        <f>IF('Indicator Data'!AP49="No data","x",ROUND(IF('Indicator Data'!AP49&gt;AH$140,10,IF('Indicator Data'!AP49&lt;AH$139,0,10-(AH$140-'Indicator Data'!AP49)/(AH$140-AH$139)*10)),1))</f>
        <v>7.5</v>
      </c>
      <c r="AI47" s="10">
        <f>IF('Indicator Data'!AQ49="No data","x",ROUND(IF('Indicator Data'!AQ49&gt;AI$140,10,IF('Indicator Data'!AQ49&lt;AI$139,0,10-(AI$140-'Indicator Data'!AQ49)/(AI$140-AI$139)*10)),1))</f>
        <v>2.7</v>
      </c>
      <c r="AJ47" s="47">
        <f t="shared" si="13"/>
        <v>5.0999999999999996</v>
      </c>
      <c r="AK47" s="31">
        <f>'Indicator Data'!AK49+'Indicator Data'!AJ49*0.5+'Indicator Data'!AI49*0.25</f>
        <v>2225.0769230769229</v>
      </c>
      <c r="AL47" s="38">
        <f>AK47/'Indicator Data'!BB49</f>
        <v>5.6351176573838325E-3</v>
      </c>
      <c r="AM47" s="47">
        <f t="shared" si="14"/>
        <v>0.6</v>
      </c>
      <c r="AN47" s="38">
        <f>IF('Indicator Data'!AL49="No data","x",'Indicator Data'!AL49/'Indicator Data'!BB49)</f>
        <v>0.16199200220838325</v>
      </c>
      <c r="AO47" s="10">
        <f t="shared" si="15"/>
        <v>8.1</v>
      </c>
      <c r="AP47" s="47">
        <f t="shared" si="16"/>
        <v>8.1</v>
      </c>
      <c r="AQ47" s="32">
        <f t="shared" si="17"/>
        <v>4.4000000000000004</v>
      </c>
      <c r="AR47" s="50">
        <f t="shared" si="18"/>
        <v>2.5</v>
      </c>
      <c r="AU47" s="8">
        <v>2.1</v>
      </c>
    </row>
    <row r="48" spans="1:47">
      <c r="A48" s="8" t="s">
        <v>208</v>
      </c>
      <c r="B48" s="26" t="s">
        <v>198</v>
      </c>
      <c r="C48" s="26" t="s">
        <v>209</v>
      </c>
      <c r="D48" s="10">
        <f>ROUND(IF('Indicator Data'!O50="No data",IF((0.1284*LN('Indicator Data'!BA50)-0.4735)&gt;D$140,0,IF((0.1284*LN('Indicator Data'!BA50)-0.4735)&lt;D$139,10,(D$140-(0.1284*LN('Indicator Data'!BA50)-0.4735))/(D$140-D$139)*10)),IF('Indicator Data'!O50&gt;D$140,0,IF('Indicator Data'!O50&lt;D$139,10,(D$140-'Indicator Data'!O50)/(D$140-D$139)*10))),1)</f>
        <v>7.9</v>
      </c>
      <c r="E48" s="10">
        <f>IF('Indicator Data'!P50="No data","x",ROUND(IF('Indicator Data'!P50&gt;E$140,10,IF('Indicator Data'!P50&lt;E$139,0,10-(E$140-'Indicator Data'!P50)/(E$140-E$139)*10)),1))</f>
        <v>10</v>
      </c>
      <c r="F48" s="47">
        <f t="shared" si="0"/>
        <v>9.1999999999999993</v>
      </c>
      <c r="G48" s="10">
        <f>IF('Indicator Data'!AG50="No data","x",ROUND(IF('Indicator Data'!AG50&gt;G$140,10,IF('Indicator Data'!AG50&lt;G$139,0,10-(G$140-'Indicator Data'!AG50)/(G$140-G$139)*10)),1))</f>
        <v>8</v>
      </c>
      <c r="H48" s="10">
        <f>IF('Indicator Data'!AH50="No data","x",ROUND(IF('Indicator Data'!AH50&gt;H$140,10,IF('Indicator Data'!AH50&lt;H$139,0,10-(H$140-'Indicator Data'!AH50)/(H$140-H$139)*10)),1))</f>
        <v>2.8</v>
      </c>
      <c r="I48" s="47">
        <f t="shared" si="1"/>
        <v>5.4</v>
      </c>
      <c r="J48" s="31">
        <f>SUM('Indicator Data'!R50,SUM('Indicator Data'!S50:T50)*1000000)</f>
        <v>789159363</v>
      </c>
      <c r="K48" s="31">
        <f>J48/'Indicator Data'!BD50</f>
        <v>169.72410090200142</v>
      </c>
      <c r="L48" s="10">
        <f t="shared" si="2"/>
        <v>3.4</v>
      </c>
      <c r="M48" s="10">
        <f>IF('Indicator Data'!U50="No data","x",ROUND(IF('Indicator Data'!U50&gt;M$140,10,IF('Indicator Data'!U50&lt;M$139,0,10-(M$140-'Indicator Data'!U50)/(M$140-M$139)*10)),1))</f>
        <v>2.2999999999999998</v>
      </c>
      <c r="N48" s="116">
        <f>'Indicator Data'!Q50/'Indicator Data'!BD50*1000000</f>
        <v>23.504851159602204</v>
      </c>
      <c r="O48" s="10">
        <f t="shared" si="3"/>
        <v>2.4</v>
      </c>
      <c r="P48" s="47">
        <f t="shared" si="4"/>
        <v>2.7</v>
      </c>
      <c r="Q48" s="40">
        <f t="shared" si="5"/>
        <v>6.6</v>
      </c>
      <c r="R48" s="31">
        <f>IF(AND('Indicator Data'!AM50="No data",'Indicator Data'!AN50="No data"),0,SUM('Indicator Data'!AM50:AO50))</f>
        <v>0</v>
      </c>
      <c r="S48" s="10">
        <f t="shared" si="6"/>
        <v>0</v>
      </c>
      <c r="T48" s="37">
        <f>R48/'Indicator Data'!$BB50</f>
        <v>0</v>
      </c>
      <c r="U48" s="10">
        <f t="shared" si="7"/>
        <v>0</v>
      </c>
      <c r="V48" s="11">
        <f t="shared" si="8"/>
        <v>0</v>
      </c>
      <c r="W48" s="10">
        <f>IF('Indicator Data'!AB50="No data","x",ROUND(IF('Indicator Data'!AB50&gt;W$140,10,IF('Indicator Data'!AB50&lt;W$139,0,10-(W$140-'Indicator Data'!AB50)/(W$140-W$139)*10)),1))</f>
        <v>0.6</v>
      </c>
      <c r="X48" s="10">
        <f>IF('Indicator Data'!AA50="No data","x",ROUND(IF('Indicator Data'!AA50&gt;X$140,10,IF('Indicator Data'!AA50&lt;X$139,0,10-(X$140-'Indicator Data'!AA50)/(X$140-X$139)*10)),1))</f>
        <v>1.4</v>
      </c>
      <c r="Y48" s="10">
        <f>IF('Indicator Data'!AF50="No data","x",ROUND(IF('Indicator Data'!AF50&gt;Y$140,10,IF('Indicator Data'!AF50&lt;Y$139,0,10-(Y$140-'Indicator Data'!AF50)/(Y$140-Y$139)*10)),1))</f>
        <v>2.1</v>
      </c>
      <c r="Z48" s="120">
        <f>IF('Indicator Data'!AC50="No data","x",'Indicator Data'!AC50/'Indicator Data'!$BB50*100000)</f>
        <v>0</v>
      </c>
      <c r="AA48" s="118">
        <f t="shared" si="9"/>
        <v>0</v>
      </c>
      <c r="AB48" s="120">
        <f>IF('Indicator Data'!AD50="No data","x",'Indicator Data'!AD50/'Indicator Data'!$BB50*100000)</f>
        <v>7.7056960550700406</v>
      </c>
      <c r="AC48" s="118">
        <f t="shared" si="10"/>
        <v>9.6</v>
      </c>
      <c r="AD48" s="47">
        <f t="shared" si="11"/>
        <v>2.7</v>
      </c>
      <c r="AE48" s="10">
        <f>IF('Indicator Data'!V50="No data","x",ROUND(IF('Indicator Data'!V50&gt;AE$140,10,IF('Indicator Data'!V50&lt;AE$139,0,10-(AE$140-'Indicator Data'!V50)/(AE$140-AE$139)*10)),1))</f>
        <v>2.9</v>
      </c>
      <c r="AF48" s="10">
        <f>IF('Indicator Data'!W50="No data","x",ROUND(IF('Indicator Data'!W50&gt;AF$140,10,IF('Indicator Data'!W50&lt;AF$139,0,10-(AF$140-'Indicator Data'!W50)/(AF$140-AF$139)*10)),1))</f>
        <v>1.5</v>
      </c>
      <c r="AG48" s="47">
        <f t="shared" si="12"/>
        <v>2.2000000000000002</v>
      </c>
      <c r="AH48" s="10">
        <f>IF('Indicator Data'!AP50="No data","x",ROUND(IF('Indicator Data'!AP50&gt;AH$140,10,IF('Indicator Data'!AP50&lt;AH$139,0,10-(AH$140-'Indicator Data'!AP50)/(AH$140-AH$139)*10)),1))</f>
        <v>9.6</v>
      </c>
      <c r="AI48" s="10">
        <f>IF('Indicator Data'!AQ50="No data","x",ROUND(IF('Indicator Data'!AQ50&gt;AI$140,10,IF('Indicator Data'!AQ50&lt;AI$139,0,10-(AI$140-'Indicator Data'!AQ50)/(AI$140-AI$139)*10)),1))</f>
        <v>3.9</v>
      </c>
      <c r="AJ48" s="47">
        <f t="shared" si="13"/>
        <v>6.8</v>
      </c>
      <c r="AK48" s="31">
        <f>'Indicator Data'!AK50+'Indicator Data'!AJ50*0.5+'Indicator Data'!AI50*0.25</f>
        <v>0</v>
      </c>
      <c r="AL48" s="38">
        <f>AK48/'Indicator Data'!BB50</f>
        <v>0</v>
      </c>
      <c r="AM48" s="47">
        <f t="shared" si="14"/>
        <v>0</v>
      </c>
      <c r="AN48" s="38">
        <f>IF('Indicator Data'!AL50="No data","x",'Indicator Data'!AL50/'Indicator Data'!BB50)</f>
        <v>8.0414052734692432E-2</v>
      </c>
      <c r="AO48" s="10">
        <f t="shared" si="15"/>
        <v>4</v>
      </c>
      <c r="AP48" s="47">
        <f t="shared" si="16"/>
        <v>4</v>
      </c>
      <c r="AQ48" s="32">
        <f t="shared" si="17"/>
        <v>3.5</v>
      </c>
      <c r="AR48" s="50">
        <f t="shared" si="18"/>
        <v>1.9</v>
      </c>
      <c r="AU48" s="8">
        <v>2.4</v>
      </c>
    </row>
    <row r="49" spans="1:47">
      <c r="A49" s="8" t="s">
        <v>210</v>
      </c>
      <c r="B49" s="26" t="s">
        <v>198</v>
      </c>
      <c r="C49" s="26" t="s">
        <v>211</v>
      </c>
      <c r="D49" s="10">
        <f>ROUND(IF('Indicator Data'!O51="No data",IF((0.1284*LN('Indicator Data'!BA51)-0.4735)&gt;D$140,0,IF((0.1284*LN('Indicator Data'!BA51)-0.4735)&lt;D$139,10,(D$140-(0.1284*LN('Indicator Data'!BA51)-0.4735))/(D$140-D$139)*10)),IF('Indicator Data'!O51&gt;D$140,0,IF('Indicator Data'!O51&lt;D$139,10,(D$140-'Indicator Data'!O51)/(D$140-D$139)*10))),1)</f>
        <v>8.4</v>
      </c>
      <c r="E49" s="10">
        <f>IF('Indicator Data'!P51="No data","x",ROUND(IF('Indicator Data'!P51&gt;E$140,10,IF('Indicator Data'!P51&lt;E$139,0,10-(E$140-'Indicator Data'!P51)/(E$140-E$139)*10)),1))</f>
        <v>10</v>
      </c>
      <c r="F49" s="47">
        <f t="shared" si="0"/>
        <v>9.4</v>
      </c>
      <c r="G49" s="10">
        <f>IF('Indicator Data'!AG51="No data","x",ROUND(IF('Indicator Data'!AG51&gt;G$140,10,IF('Indicator Data'!AG51&lt;G$139,0,10-(G$140-'Indicator Data'!AG51)/(G$140-G$139)*10)),1))</f>
        <v>8</v>
      </c>
      <c r="H49" s="10">
        <f>IF('Indicator Data'!AH51="No data","x",ROUND(IF('Indicator Data'!AH51&gt;H$140,10,IF('Indicator Data'!AH51&lt;H$139,0,10-(H$140-'Indicator Data'!AH51)/(H$140-H$139)*10)),1))</f>
        <v>1.3</v>
      </c>
      <c r="I49" s="47">
        <f t="shared" si="1"/>
        <v>4.7</v>
      </c>
      <c r="J49" s="31">
        <f>SUM('Indicator Data'!R51,SUM('Indicator Data'!S51:T51)*1000000)</f>
        <v>789159363</v>
      </c>
      <c r="K49" s="31">
        <f>J49/'Indicator Data'!BD51</f>
        <v>169.72410090200142</v>
      </c>
      <c r="L49" s="10">
        <f t="shared" si="2"/>
        <v>3.4</v>
      </c>
      <c r="M49" s="10">
        <f>IF('Indicator Data'!U51="No data","x",ROUND(IF('Indicator Data'!U51&gt;M$140,10,IF('Indicator Data'!U51&lt;M$139,0,10-(M$140-'Indicator Data'!U51)/(M$140-M$139)*10)),1))</f>
        <v>2.2999999999999998</v>
      </c>
      <c r="N49" s="116">
        <f>'Indicator Data'!Q51/'Indicator Data'!BD51*1000000</f>
        <v>23.504851159602204</v>
      </c>
      <c r="O49" s="10">
        <f t="shared" si="3"/>
        <v>2.4</v>
      </c>
      <c r="P49" s="47">
        <f t="shared" si="4"/>
        <v>2.7</v>
      </c>
      <c r="Q49" s="40">
        <f t="shared" si="5"/>
        <v>6.6</v>
      </c>
      <c r="R49" s="31">
        <f>IF(AND('Indicator Data'!AM51="No data",'Indicator Data'!AN51="No data"),0,SUM('Indicator Data'!AM51:AO51))</f>
        <v>133922</v>
      </c>
      <c r="S49" s="10">
        <f t="shared" si="6"/>
        <v>7.1</v>
      </c>
      <c r="T49" s="37">
        <f>R49/'Indicator Data'!$BB51</f>
        <v>0.24146144012866211</v>
      </c>
      <c r="U49" s="10">
        <f t="shared" si="7"/>
        <v>10</v>
      </c>
      <c r="V49" s="11">
        <f t="shared" si="8"/>
        <v>8.6</v>
      </c>
      <c r="W49" s="10">
        <f>IF('Indicator Data'!AB51="No data","x",ROUND(IF('Indicator Data'!AB51&gt;W$140,10,IF('Indicator Data'!AB51&lt;W$139,0,10-(W$140-'Indicator Data'!AB51)/(W$140-W$139)*10)),1))</f>
        <v>0.6</v>
      </c>
      <c r="X49" s="10">
        <f>IF('Indicator Data'!AA51="No data","x",ROUND(IF('Indicator Data'!AA51&gt;X$140,10,IF('Indicator Data'!AA51&lt;X$139,0,10-(X$140-'Indicator Data'!AA51)/(X$140-X$139)*10)),1))</f>
        <v>1.4</v>
      </c>
      <c r="Y49" s="10">
        <f>IF('Indicator Data'!AF51="No data","x",ROUND(IF('Indicator Data'!AF51&gt;Y$140,10,IF('Indicator Data'!AF51&lt;Y$139,0,10-(Y$140-'Indicator Data'!AF51)/(Y$140-Y$139)*10)),1))</f>
        <v>2.1</v>
      </c>
      <c r="Z49" s="120">
        <f>IF('Indicator Data'!AC51="No data","x",'Indicator Data'!AC51/'Indicator Data'!$BB51*100000)</f>
        <v>0</v>
      </c>
      <c r="AA49" s="118">
        <f t="shared" si="9"/>
        <v>0</v>
      </c>
      <c r="AB49" s="120">
        <f>IF('Indicator Data'!AD51="No data","x",'Indicator Data'!AD51/'Indicator Data'!$BB51*100000)</f>
        <v>4.701670674182127</v>
      </c>
      <c r="AC49" s="118">
        <f t="shared" si="10"/>
        <v>8.9</v>
      </c>
      <c r="AD49" s="47">
        <f t="shared" si="11"/>
        <v>2.6</v>
      </c>
      <c r="AE49" s="10">
        <f>IF('Indicator Data'!V51="No data","x",ROUND(IF('Indicator Data'!V51&gt;AE$140,10,IF('Indicator Data'!V51&lt;AE$139,0,10-(AE$140-'Indicator Data'!V51)/(AE$140-AE$139)*10)),1))</f>
        <v>3.2</v>
      </c>
      <c r="AF49" s="10">
        <f>IF('Indicator Data'!W51="No data","x",ROUND(IF('Indicator Data'!W51&gt;AF$140,10,IF('Indicator Data'!W51&lt;AF$139,0,10-(AF$140-'Indicator Data'!W51)/(AF$140-AF$139)*10)),1))</f>
        <v>2.1</v>
      </c>
      <c r="AG49" s="47">
        <f t="shared" si="12"/>
        <v>2.7</v>
      </c>
      <c r="AH49" s="10">
        <f>IF('Indicator Data'!AP51="No data","x",ROUND(IF('Indicator Data'!AP51&gt;AH$140,10,IF('Indicator Data'!AP51&lt;AH$139,0,10-(AH$140-'Indicator Data'!AP51)/(AH$140-AH$139)*10)),1))</f>
        <v>5.8</v>
      </c>
      <c r="AI49" s="10">
        <f>IF('Indicator Data'!AQ51="No data","x",ROUND(IF('Indicator Data'!AQ51&gt;AI$140,10,IF('Indicator Data'!AQ51&lt;AI$139,0,10-(AI$140-'Indicator Data'!AQ51)/(AI$140-AI$139)*10)),1))</f>
        <v>0.8</v>
      </c>
      <c r="AJ49" s="47">
        <f t="shared" si="13"/>
        <v>3.3</v>
      </c>
      <c r="AK49" s="31">
        <f>'Indicator Data'!AK51+'Indicator Data'!AJ51*0.5+'Indicator Data'!AI51*0.25</f>
        <v>0</v>
      </c>
      <c r="AL49" s="38">
        <f>AK49/'Indicator Data'!BB51</f>
        <v>0</v>
      </c>
      <c r="AM49" s="47">
        <f t="shared" si="14"/>
        <v>0</v>
      </c>
      <c r="AN49" s="38">
        <f>IF('Indicator Data'!AL51="No data","x",'Indicator Data'!AL51/'Indicator Data'!BB51)</f>
        <v>0.18967024922876652</v>
      </c>
      <c r="AO49" s="10">
        <f t="shared" si="15"/>
        <v>9.5</v>
      </c>
      <c r="AP49" s="47">
        <f t="shared" si="16"/>
        <v>9.5</v>
      </c>
      <c r="AQ49" s="32">
        <f t="shared" si="17"/>
        <v>4.8</v>
      </c>
      <c r="AR49" s="50">
        <f t="shared" si="18"/>
        <v>7.1</v>
      </c>
      <c r="AU49" s="8">
        <v>2.7</v>
      </c>
    </row>
    <row r="50" spans="1:47">
      <c r="A50" s="8" t="s">
        <v>212</v>
      </c>
      <c r="B50" s="26" t="s">
        <v>198</v>
      </c>
      <c r="C50" s="26" t="s">
        <v>213</v>
      </c>
      <c r="D50" s="10">
        <f>ROUND(IF('Indicator Data'!O52="No data",IF((0.1284*LN('Indicator Data'!BA52)-0.4735)&gt;D$140,0,IF((0.1284*LN('Indicator Data'!BA52)-0.4735)&lt;D$139,10,(D$140-(0.1284*LN('Indicator Data'!BA52)-0.4735))/(D$140-D$139)*10)),IF('Indicator Data'!O52&gt;D$140,0,IF('Indicator Data'!O52&lt;D$139,10,(D$140-'Indicator Data'!O52)/(D$140-D$139)*10))),1)</f>
        <v>7.7</v>
      </c>
      <c r="E50" s="10">
        <f>IF('Indicator Data'!P52="No data","x",ROUND(IF('Indicator Data'!P52&gt;E$140,10,IF('Indicator Data'!P52&lt;E$139,0,10-(E$140-'Indicator Data'!P52)/(E$140-E$139)*10)),1))</f>
        <v>9.6</v>
      </c>
      <c r="F50" s="47">
        <f t="shared" si="0"/>
        <v>8.8000000000000007</v>
      </c>
      <c r="G50" s="10">
        <f>IF('Indicator Data'!AG52="No data","x",ROUND(IF('Indicator Data'!AG52&gt;G$140,10,IF('Indicator Data'!AG52&lt;G$139,0,10-(G$140-'Indicator Data'!AG52)/(G$140-G$139)*10)),1))</f>
        <v>8</v>
      </c>
      <c r="H50" s="10">
        <f>IF('Indicator Data'!AH52="No data","x",ROUND(IF('Indicator Data'!AH52&gt;H$140,10,IF('Indicator Data'!AH52&lt;H$139,0,10-(H$140-'Indicator Data'!AH52)/(H$140-H$139)*10)),1))</f>
        <v>0.5</v>
      </c>
      <c r="I50" s="47">
        <f t="shared" si="1"/>
        <v>4.3</v>
      </c>
      <c r="J50" s="31">
        <f>SUM('Indicator Data'!R52,SUM('Indicator Data'!S52:T52)*1000000)</f>
        <v>789159363</v>
      </c>
      <c r="K50" s="31">
        <f>J50/'Indicator Data'!BD52</f>
        <v>169.72410090200142</v>
      </c>
      <c r="L50" s="10">
        <f t="shared" si="2"/>
        <v>3.4</v>
      </c>
      <c r="M50" s="10">
        <f>IF('Indicator Data'!U52="No data","x",ROUND(IF('Indicator Data'!U52&gt;M$140,10,IF('Indicator Data'!U52&lt;M$139,0,10-(M$140-'Indicator Data'!U52)/(M$140-M$139)*10)),1))</f>
        <v>2.2999999999999998</v>
      </c>
      <c r="N50" s="116">
        <f>'Indicator Data'!Q52/'Indicator Data'!BD52*1000000</f>
        <v>23.504851159602204</v>
      </c>
      <c r="O50" s="10">
        <f t="shared" si="3"/>
        <v>2.4</v>
      </c>
      <c r="P50" s="47">
        <f t="shared" si="4"/>
        <v>2.7</v>
      </c>
      <c r="Q50" s="40">
        <f t="shared" si="5"/>
        <v>6.2</v>
      </c>
      <c r="R50" s="31">
        <f>IF(AND('Indicator Data'!AM52="No data",'Indicator Data'!AN52="No data"),0,SUM('Indicator Data'!AM52:AO52))</f>
        <v>0</v>
      </c>
      <c r="S50" s="10">
        <f t="shared" si="6"/>
        <v>0</v>
      </c>
      <c r="T50" s="37">
        <f>R50/'Indicator Data'!$BB52</f>
        <v>0</v>
      </c>
      <c r="U50" s="10">
        <f t="shared" si="7"/>
        <v>0</v>
      </c>
      <c r="V50" s="11">
        <f t="shared" si="8"/>
        <v>0</v>
      </c>
      <c r="W50" s="10">
        <f>IF('Indicator Data'!AB52="No data","x",ROUND(IF('Indicator Data'!AB52&gt;W$140,10,IF('Indicator Data'!AB52&lt;W$139,0,10-(W$140-'Indicator Data'!AB52)/(W$140-W$139)*10)),1))</f>
        <v>0.6</v>
      </c>
      <c r="X50" s="10">
        <f>IF('Indicator Data'!AA52="No data","x",ROUND(IF('Indicator Data'!AA52&gt;X$140,10,IF('Indicator Data'!AA52&lt;X$139,0,10-(X$140-'Indicator Data'!AA52)/(X$140-X$139)*10)),1))</f>
        <v>1.4</v>
      </c>
      <c r="Y50" s="10">
        <f>IF('Indicator Data'!AF52="No data","x",ROUND(IF('Indicator Data'!AF52&gt;Y$140,10,IF('Indicator Data'!AF52&lt;Y$139,0,10-(Y$140-'Indicator Data'!AF52)/(Y$140-Y$139)*10)),1))</f>
        <v>2.1</v>
      </c>
      <c r="Z50" s="120">
        <f>IF('Indicator Data'!AC52="No data","x",'Indicator Data'!AC52/'Indicator Data'!$BB52*100000)</f>
        <v>0</v>
      </c>
      <c r="AA50" s="118">
        <f t="shared" si="9"/>
        <v>0</v>
      </c>
      <c r="AB50" s="120">
        <f>IF('Indicator Data'!AD52="No data","x",'Indicator Data'!AD52/'Indicator Data'!$BB52*100000)</f>
        <v>7.5315458464524419</v>
      </c>
      <c r="AC50" s="118">
        <f t="shared" si="10"/>
        <v>9.6</v>
      </c>
      <c r="AD50" s="47">
        <f t="shared" si="11"/>
        <v>2.7</v>
      </c>
      <c r="AE50" s="10">
        <f>IF('Indicator Data'!V52="No data","x",ROUND(IF('Indicator Data'!V52&gt;AE$140,10,IF('Indicator Data'!V52&lt;AE$139,0,10-(AE$140-'Indicator Data'!V52)/(AE$140-AE$139)*10)),1))</f>
        <v>3</v>
      </c>
      <c r="AF50" s="10">
        <f>IF('Indicator Data'!W52="No data","x",ROUND(IF('Indicator Data'!W52&gt;AF$140,10,IF('Indicator Data'!W52&lt;AF$139,0,10-(AF$140-'Indicator Data'!W52)/(AF$140-AF$139)*10)),1))</f>
        <v>1.4</v>
      </c>
      <c r="AG50" s="47">
        <f t="shared" si="12"/>
        <v>2.2000000000000002</v>
      </c>
      <c r="AH50" s="10">
        <f>IF('Indicator Data'!AP52="No data","x",ROUND(IF('Indicator Data'!AP52&gt;AH$140,10,IF('Indicator Data'!AP52&lt;AH$139,0,10-(AH$140-'Indicator Data'!AP52)/(AH$140-AH$139)*10)),1))</f>
        <v>6</v>
      </c>
      <c r="AI50" s="10">
        <f>IF('Indicator Data'!AQ52="No data","x",ROUND(IF('Indicator Data'!AQ52&gt;AI$140,10,IF('Indicator Data'!AQ52&lt;AI$139,0,10-(AI$140-'Indicator Data'!AQ52)/(AI$140-AI$139)*10)),1))</f>
        <v>1.6</v>
      </c>
      <c r="AJ50" s="47">
        <f t="shared" si="13"/>
        <v>3.8</v>
      </c>
      <c r="AK50" s="31">
        <f>'Indicator Data'!AK52+'Indicator Data'!AJ52*0.5+'Indicator Data'!AI52*0.25</f>
        <v>3337.6153846153843</v>
      </c>
      <c r="AL50" s="38">
        <f>AK50/'Indicator Data'!BB52</f>
        <v>9.6397121749771386E-3</v>
      </c>
      <c r="AM50" s="47">
        <f t="shared" si="14"/>
        <v>1</v>
      </c>
      <c r="AN50" s="38">
        <f>IF('Indicator Data'!AL52="No data","x",'Indicator Data'!AL52/'Indicator Data'!BB52)</f>
        <v>0.2376124955232847</v>
      </c>
      <c r="AO50" s="10">
        <f t="shared" si="15"/>
        <v>10</v>
      </c>
      <c r="AP50" s="47">
        <f t="shared" si="16"/>
        <v>10</v>
      </c>
      <c r="AQ50" s="32">
        <f t="shared" si="17"/>
        <v>5.4</v>
      </c>
      <c r="AR50" s="50">
        <f t="shared" si="18"/>
        <v>3.1</v>
      </c>
      <c r="AU50" s="8">
        <v>1.9</v>
      </c>
    </row>
    <row r="51" spans="1:47">
      <c r="A51" s="8" t="s">
        <v>214</v>
      </c>
      <c r="B51" s="26" t="s">
        <v>198</v>
      </c>
      <c r="C51" s="26" t="s">
        <v>215</v>
      </c>
      <c r="D51" s="10">
        <f>ROUND(IF('Indicator Data'!O53="No data",IF((0.1284*LN('Indicator Data'!BA53)-0.4735)&gt;D$140,0,IF((0.1284*LN('Indicator Data'!BA53)-0.4735)&lt;D$139,10,(D$140-(0.1284*LN('Indicator Data'!BA53)-0.4735))/(D$140-D$139)*10)),IF('Indicator Data'!O53&gt;D$140,0,IF('Indicator Data'!O53&lt;D$139,10,(D$140-'Indicator Data'!O53)/(D$140-D$139)*10))),1)</f>
        <v>5.3</v>
      </c>
      <c r="E51" s="10">
        <f>IF('Indicator Data'!P53="No data","x",ROUND(IF('Indicator Data'!P53&gt;E$140,10,IF('Indicator Data'!P53&lt;E$139,0,10-(E$140-'Indicator Data'!P53)/(E$140-E$139)*10)),1))</f>
        <v>6.2</v>
      </c>
      <c r="F51" s="47">
        <f t="shared" si="0"/>
        <v>5.8</v>
      </c>
      <c r="G51" s="10">
        <f>IF('Indicator Data'!AG53="No data","x",ROUND(IF('Indicator Data'!AG53&gt;G$140,10,IF('Indicator Data'!AG53&lt;G$139,0,10-(G$140-'Indicator Data'!AG53)/(G$140-G$139)*10)),1))</f>
        <v>8</v>
      </c>
      <c r="H51" s="10">
        <f>IF('Indicator Data'!AH53="No data","x",ROUND(IF('Indicator Data'!AH53&gt;H$140,10,IF('Indicator Data'!AH53&lt;H$139,0,10-(H$140-'Indicator Data'!AH53)/(H$140-H$139)*10)),1))</f>
        <v>0</v>
      </c>
      <c r="I51" s="47">
        <f t="shared" si="1"/>
        <v>4</v>
      </c>
      <c r="J51" s="31">
        <f>SUM('Indicator Data'!R53,SUM('Indicator Data'!S53:T53)*1000000)</f>
        <v>789159363</v>
      </c>
      <c r="K51" s="31">
        <f>J51/'Indicator Data'!BD53</f>
        <v>169.72410090200142</v>
      </c>
      <c r="L51" s="10">
        <f t="shared" si="2"/>
        <v>3.4</v>
      </c>
      <c r="M51" s="10">
        <f>IF('Indicator Data'!U53="No data","x",ROUND(IF('Indicator Data'!U53&gt;M$140,10,IF('Indicator Data'!U53&lt;M$139,0,10-(M$140-'Indicator Data'!U53)/(M$140-M$139)*10)),1))</f>
        <v>2.2999999999999998</v>
      </c>
      <c r="N51" s="116">
        <f>'Indicator Data'!Q53/'Indicator Data'!BD53*1000000</f>
        <v>23.504851159602204</v>
      </c>
      <c r="O51" s="10">
        <f t="shared" si="3"/>
        <v>2.4</v>
      </c>
      <c r="P51" s="47">
        <f t="shared" si="4"/>
        <v>2.7</v>
      </c>
      <c r="Q51" s="40">
        <f t="shared" si="5"/>
        <v>4.5999999999999996</v>
      </c>
      <c r="R51" s="31">
        <f>IF(AND('Indicator Data'!AM53="No data",'Indicator Data'!AN53="No data"),0,SUM('Indicator Data'!AM53:AO53))</f>
        <v>0</v>
      </c>
      <c r="S51" s="10">
        <f t="shared" si="6"/>
        <v>0</v>
      </c>
      <c r="T51" s="37">
        <f>R51/'Indicator Data'!$BB53</f>
        <v>0</v>
      </c>
      <c r="U51" s="10">
        <f t="shared" si="7"/>
        <v>0</v>
      </c>
      <c r="V51" s="11">
        <f t="shared" si="8"/>
        <v>0</v>
      </c>
      <c r="W51" s="10">
        <f>IF('Indicator Data'!AB53="No data","x",ROUND(IF('Indicator Data'!AB53&gt;W$140,10,IF('Indicator Data'!AB53&lt;W$139,0,10-(W$140-'Indicator Data'!AB53)/(W$140-W$139)*10)),1))</f>
        <v>0.6</v>
      </c>
      <c r="X51" s="10">
        <f>IF('Indicator Data'!AA53="No data","x",ROUND(IF('Indicator Data'!AA53&gt;X$140,10,IF('Indicator Data'!AA53&lt;X$139,0,10-(X$140-'Indicator Data'!AA53)/(X$140-X$139)*10)),1))</f>
        <v>1.4</v>
      </c>
      <c r="Y51" s="10">
        <f>IF('Indicator Data'!AF53="No data","x",ROUND(IF('Indicator Data'!AF53&gt;Y$140,10,IF('Indicator Data'!AF53&lt;Y$139,0,10-(Y$140-'Indicator Data'!AF53)/(Y$140-Y$139)*10)),1))</f>
        <v>2.1</v>
      </c>
      <c r="Z51" s="120">
        <f>IF('Indicator Data'!AC53="No data","x",'Indicator Data'!AC53/'Indicator Data'!$BB53*100000)</f>
        <v>0</v>
      </c>
      <c r="AA51" s="118">
        <f t="shared" si="9"/>
        <v>0</v>
      </c>
      <c r="AB51" s="120">
        <f>IF('Indicator Data'!AD53="No data","x",'Indicator Data'!AD53/'Indicator Data'!$BB53*100000)</f>
        <v>142.85593884585887</v>
      </c>
      <c r="AC51" s="118">
        <f t="shared" si="10"/>
        <v>10</v>
      </c>
      <c r="AD51" s="47">
        <f t="shared" si="11"/>
        <v>2.8</v>
      </c>
      <c r="AE51" s="10">
        <f>IF('Indicator Data'!V53="No data","x",ROUND(IF('Indicator Data'!V53&gt;AE$140,10,IF('Indicator Data'!V53&lt;AE$139,0,10-(AE$140-'Indicator Data'!V53)/(AE$140-AE$139)*10)),1))</f>
        <v>4.2</v>
      </c>
      <c r="AF51" s="10">
        <f>IF('Indicator Data'!W53="No data","x",ROUND(IF('Indicator Data'!W53&gt;AF$140,10,IF('Indicator Data'!W53&lt;AF$139,0,10-(AF$140-'Indicator Data'!W53)/(AF$140-AF$139)*10)),1))</f>
        <v>1.4</v>
      </c>
      <c r="AG51" s="47">
        <f t="shared" si="12"/>
        <v>2.8</v>
      </c>
      <c r="AH51" s="10">
        <f>IF('Indicator Data'!AP53="No data","x",ROUND(IF('Indicator Data'!AP53&gt;AH$140,10,IF('Indicator Data'!AP53&lt;AH$139,0,10-(AH$140-'Indicator Data'!AP53)/(AH$140-AH$139)*10)),1))</f>
        <v>3</v>
      </c>
      <c r="AI51" s="10">
        <f>IF('Indicator Data'!AQ53="No data","x",ROUND(IF('Indicator Data'!AQ53&gt;AI$140,10,IF('Indicator Data'!AQ53&lt;AI$139,0,10-(AI$140-'Indicator Data'!AQ53)/(AI$140-AI$139)*10)),1))</f>
        <v>0.6</v>
      </c>
      <c r="AJ51" s="47">
        <f t="shared" si="13"/>
        <v>1.8</v>
      </c>
      <c r="AK51" s="31">
        <f>'Indicator Data'!AK53+'Indicator Data'!AJ53*0.5+'Indicator Data'!AI53*0.25</f>
        <v>0</v>
      </c>
      <c r="AL51" s="38">
        <f>AK51/'Indicator Data'!BB53</f>
        <v>0</v>
      </c>
      <c r="AM51" s="47">
        <f t="shared" si="14"/>
        <v>0</v>
      </c>
      <c r="AN51" s="38">
        <f>IF('Indicator Data'!AL53="No data","x",'Indicator Data'!AL53/'Indicator Data'!BB53)</f>
        <v>0.3484167853621124</v>
      </c>
      <c r="AO51" s="10">
        <f t="shared" si="15"/>
        <v>10</v>
      </c>
      <c r="AP51" s="47">
        <f t="shared" si="16"/>
        <v>10</v>
      </c>
      <c r="AQ51" s="32">
        <f t="shared" si="17"/>
        <v>5.0999999999999996</v>
      </c>
      <c r="AR51" s="50">
        <f t="shared" si="18"/>
        <v>2.9</v>
      </c>
      <c r="AU51" s="8">
        <v>1.3</v>
      </c>
    </row>
    <row r="52" spans="1:47">
      <c r="A52" s="8" t="s">
        <v>216</v>
      </c>
      <c r="B52" s="26" t="s">
        <v>198</v>
      </c>
      <c r="C52" s="26" t="s">
        <v>217</v>
      </c>
      <c r="D52" s="10">
        <f>ROUND(IF('Indicator Data'!O54="No data",IF((0.1284*LN('Indicator Data'!BA54)-0.4735)&gt;D$140,0,IF((0.1284*LN('Indicator Data'!BA54)-0.4735)&lt;D$139,10,(D$140-(0.1284*LN('Indicator Data'!BA54)-0.4735))/(D$140-D$139)*10)),IF('Indicator Data'!O54&gt;D$140,0,IF('Indicator Data'!O54&lt;D$139,10,(D$140-'Indicator Data'!O54)/(D$140-D$139)*10))),1)</f>
        <v>4.5999999999999996</v>
      </c>
      <c r="E52" s="10">
        <f>IF('Indicator Data'!P54="No data","x",ROUND(IF('Indicator Data'!P54&gt;E$140,10,IF('Indicator Data'!P54&lt;E$139,0,10-(E$140-'Indicator Data'!P54)/(E$140-E$139)*10)),1))</f>
        <v>0.9</v>
      </c>
      <c r="F52" s="47">
        <f t="shared" si="0"/>
        <v>3</v>
      </c>
      <c r="G52" s="10">
        <f>IF('Indicator Data'!AG54="No data","x",ROUND(IF('Indicator Data'!AG54&gt;G$140,10,IF('Indicator Data'!AG54&lt;G$139,0,10-(G$140-'Indicator Data'!AG54)/(G$140-G$139)*10)),1))</f>
        <v>8</v>
      </c>
      <c r="H52" s="10">
        <f>IF('Indicator Data'!AH54="No data","x",ROUND(IF('Indicator Data'!AH54&gt;H$140,10,IF('Indicator Data'!AH54&lt;H$139,0,10-(H$140-'Indicator Data'!AH54)/(H$140-H$139)*10)),1))</f>
        <v>1</v>
      </c>
      <c r="I52" s="47">
        <f t="shared" si="1"/>
        <v>4.5</v>
      </c>
      <c r="J52" s="31">
        <f>SUM('Indicator Data'!R54,SUM('Indicator Data'!S54:T54)*1000000)</f>
        <v>789159363</v>
      </c>
      <c r="K52" s="31">
        <f>J52/'Indicator Data'!BD54</f>
        <v>169.72410090200142</v>
      </c>
      <c r="L52" s="10">
        <f t="shared" si="2"/>
        <v>3.4</v>
      </c>
      <c r="M52" s="10">
        <f>IF('Indicator Data'!U54="No data","x",ROUND(IF('Indicator Data'!U54&gt;M$140,10,IF('Indicator Data'!U54&lt;M$139,0,10-(M$140-'Indicator Data'!U54)/(M$140-M$139)*10)),1))</f>
        <v>2.2999999999999998</v>
      </c>
      <c r="N52" s="116">
        <f>'Indicator Data'!Q54/'Indicator Data'!BD54*1000000</f>
        <v>23.504851159602204</v>
      </c>
      <c r="O52" s="10">
        <f t="shared" si="3"/>
        <v>2.4</v>
      </c>
      <c r="P52" s="47">
        <f t="shared" si="4"/>
        <v>2.7</v>
      </c>
      <c r="Q52" s="40">
        <f t="shared" si="5"/>
        <v>3.3</v>
      </c>
      <c r="R52" s="31">
        <f>IF(AND('Indicator Data'!AM54="No data",'Indicator Data'!AN54="No data"),0,SUM('Indicator Data'!AM54:AO54))</f>
        <v>8496</v>
      </c>
      <c r="S52" s="10">
        <f t="shared" si="6"/>
        <v>3.1</v>
      </c>
      <c r="T52" s="37">
        <f>R52/'Indicator Data'!$BB54</f>
        <v>1.932411101356054E-2</v>
      </c>
      <c r="U52" s="10">
        <f t="shared" si="7"/>
        <v>6.6</v>
      </c>
      <c r="V52" s="11">
        <f t="shared" si="8"/>
        <v>4.9000000000000004</v>
      </c>
      <c r="W52" s="10">
        <f>IF('Indicator Data'!AB54="No data","x",ROUND(IF('Indicator Data'!AB54&gt;W$140,10,IF('Indicator Data'!AB54&lt;W$139,0,10-(W$140-'Indicator Data'!AB54)/(W$140-W$139)*10)),1))</f>
        <v>0.6</v>
      </c>
      <c r="X52" s="10">
        <f>IF('Indicator Data'!AA54="No data","x",ROUND(IF('Indicator Data'!AA54&gt;X$140,10,IF('Indicator Data'!AA54&lt;X$139,0,10-(X$140-'Indicator Data'!AA54)/(X$140-X$139)*10)),1))</f>
        <v>1.4</v>
      </c>
      <c r="Y52" s="10">
        <f>IF('Indicator Data'!AF54="No data","x",ROUND(IF('Indicator Data'!AF54&gt;Y$140,10,IF('Indicator Data'!AF54&lt;Y$139,0,10-(Y$140-'Indicator Data'!AF54)/(Y$140-Y$139)*10)),1))</f>
        <v>2.1</v>
      </c>
      <c r="Z52" s="120">
        <f>IF('Indicator Data'!AC54="No data","x",'Indicator Data'!AC54/'Indicator Data'!$BB54*100000)</f>
        <v>0</v>
      </c>
      <c r="AA52" s="118">
        <f t="shared" si="9"/>
        <v>0</v>
      </c>
      <c r="AB52" s="120">
        <f>IF('Indicator Data'!AD54="No data","x",'Indicator Data'!AD54/'Indicator Data'!$BB54*100000)</f>
        <v>5.9311835738057939</v>
      </c>
      <c r="AC52" s="118">
        <f t="shared" si="10"/>
        <v>9.1999999999999993</v>
      </c>
      <c r="AD52" s="47">
        <f t="shared" si="11"/>
        <v>2.7</v>
      </c>
      <c r="AE52" s="10">
        <f>IF('Indicator Data'!V54="No data","x",ROUND(IF('Indicator Data'!V54&gt;AE$140,10,IF('Indicator Data'!V54&lt;AE$139,0,10-(AE$140-'Indicator Data'!V54)/(AE$140-AE$139)*10)),1))</f>
        <v>2</v>
      </c>
      <c r="AF52" s="10">
        <f>IF('Indicator Data'!W54="No data","x",ROUND(IF('Indicator Data'!W54&gt;AF$140,10,IF('Indicator Data'!W54&lt;AF$139,0,10-(AF$140-'Indicator Data'!W54)/(AF$140-AF$139)*10)),1))</f>
        <v>0.8</v>
      </c>
      <c r="AG52" s="47">
        <f t="shared" si="12"/>
        <v>1.4</v>
      </c>
      <c r="AH52" s="10">
        <f>IF('Indicator Data'!AP54="No data","x",ROUND(IF('Indicator Data'!AP54&gt;AH$140,10,IF('Indicator Data'!AP54&lt;AH$139,0,10-(AH$140-'Indicator Data'!AP54)/(AH$140-AH$139)*10)),1))</f>
        <v>2.9</v>
      </c>
      <c r="AI52" s="10">
        <f>IF('Indicator Data'!AQ54="No data","x",ROUND(IF('Indicator Data'!AQ54&gt;AI$140,10,IF('Indicator Data'!AQ54&lt;AI$139,0,10-(AI$140-'Indicator Data'!AQ54)/(AI$140-AI$139)*10)),1))</f>
        <v>0.7</v>
      </c>
      <c r="AJ52" s="47">
        <f t="shared" si="13"/>
        <v>1.8</v>
      </c>
      <c r="AK52" s="31">
        <f>'Indicator Data'!AK54+'Indicator Data'!AJ54*0.5+'Indicator Data'!AI54*0.25</f>
        <v>0</v>
      </c>
      <c r="AL52" s="38">
        <f>AK52/'Indicator Data'!BB54</f>
        <v>0</v>
      </c>
      <c r="AM52" s="47">
        <f t="shared" si="14"/>
        <v>0</v>
      </c>
      <c r="AN52" s="38" t="str">
        <f>IF('Indicator Data'!AL54="No data","x",'Indicator Data'!AL54/'Indicator Data'!BB54)</f>
        <v>x</v>
      </c>
      <c r="AO52" s="10" t="str">
        <f t="shared" si="15"/>
        <v>x</v>
      </c>
      <c r="AP52" s="47" t="str">
        <f t="shared" si="16"/>
        <v>x</v>
      </c>
      <c r="AQ52" s="32">
        <f t="shared" si="17"/>
        <v>1.5</v>
      </c>
      <c r="AR52" s="50">
        <f t="shared" si="18"/>
        <v>3.4</v>
      </c>
      <c r="AU52" s="8">
        <v>1.6</v>
      </c>
    </row>
    <row r="53" spans="1:47">
      <c r="A53" s="8" t="s">
        <v>218</v>
      </c>
      <c r="B53" s="26" t="s">
        <v>198</v>
      </c>
      <c r="C53" s="26" t="s">
        <v>219</v>
      </c>
      <c r="D53" s="10">
        <f>ROUND(IF('Indicator Data'!O55="No data",IF((0.1284*LN('Indicator Data'!BA55)-0.4735)&gt;D$140,0,IF((0.1284*LN('Indicator Data'!BA55)-0.4735)&lt;D$139,10,(D$140-(0.1284*LN('Indicator Data'!BA55)-0.4735))/(D$140-D$139)*10)),IF('Indicator Data'!O55&gt;D$140,0,IF('Indicator Data'!O55&lt;D$139,10,(D$140-'Indicator Data'!O55)/(D$140-D$139)*10))),1)</f>
        <v>6.8</v>
      </c>
      <c r="E53" s="10">
        <f>IF('Indicator Data'!P55="No data","x",ROUND(IF('Indicator Data'!P55&gt;E$140,10,IF('Indicator Data'!P55&lt;E$139,0,10-(E$140-'Indicator Data'!P55)/(E$140-E$139)*10)),1))</f>
        <v>7.1</v>
      </c>
      <c r="F53" s="47">
        <f t="shared" si="0"/>
        <v>7</v>
      </c>
      <c r="G53" s="10">
        <f>IF('Indicator Data'!AG55="No data","x",ROUND(IF('Indicator Data'!AG55&gt;G$140,10,IF('Indicator Data'!AG55&lt;G$139,0,10-(G$140-'Indicator Data'!AG55)/(G$140-G$139)*10)),1))</f>
        <v>8</v>
      </c>
      <c r="H53" s="10">
        <f>IF('Indicator Data'!AH55="No data","x",ROUND(IF('Indicator Data'!AH55&gt;H$140,10,IF('Indicator Data'!AH55&lt;H$139,0,10-(H$140-'Indicator Data'!AH55)/(H$140-H$139)*10)),1))</f>
        <v>2.8</v>
      </c>
      <c r="I53" s="47">
        <f t="shared" si="1"/>
        <v>5.4</v>
      </c>
      <c r="J53" s="31">
        <f>SUM('Indicator Data'!R55,SUM('Indicator Data'!S55:T55)*1000000)</f>
        <v>789159363</v>
      </c>
      <c r="K53" s="31">
        <f>J53/'Indicator Data'!BD55</f>
        <v>169.72410090200142</v>
      </c>
      <c r="L53" s="10">
        <f t="shared" si="2"/>
        <v>3.4</v>
      </c>
      <c r="M53" s="10">
        <f>IF('Indicator Data'!U55="No data","x",ROUND(IF('Indicator Data'!U55&gt;M$140,10,IF('Indicator Data'!U55&lt;M$139,0,10-(M$140-'Indicator Data'!U55)/(M$140-M$139)*10)),1))</f>
        <v>2.2999999999999998</v>
      </c>
      <c r="N53" s="116">
        <f>'Indicator Data'!Q55/'Indicator Data'!BD55*1000000</f>
        <v>23.504851159602204</v>
      </c>
      <c r="O53" s="10">
        <f t="shared" si="3"/>
        <v>2.4</v>
      </c>
      <c r="P53" s="47">
        <f t="shared" si="4"/>
        <v>2.7</v>
      </c>
      <c r="Q53" s="40">
        <f t="shared" si="5"/>
        <v>5.5</v>
      </c>
      <c r="R53" s="31">
        <f>IF(AND('Indicator Data'!AM55="No data",'Indicator Data'!AN55="No data"),0,SUM('Indicator Data'!AM55:AO55))</f>
        <v>0</v>
      </c>
      <c r="S53" s="10">
        <f t="shared" si="6"/>
        <v>0</v>
      </c>
      <c r="T53" s="37">
        <f>R53/'Indicator Data'!$BB55</f>
        <v>0</v>
      </c>
      <c r="U53" s="10">
        <f t="shared" si="7"/>
        <v>0</v>
      </c>
      <c r="V53" s="11">
        <f t="shared" si="8"/>
        <v>0</v>
      </c>
      <c r="W53" s="10">
        <f>IF('Indicator Data'!AB55="No data","x",ROUND(IF('Indicator Data'!AB55&gt;W$140,10,IF('Indicator Data'!AB55&lt;W$139,0,10-(W$140-'Indicator Data'!AB55)/(W$140-W$139)*10)),1))</f>
        <v>0.6</v>
      </c>
      <c r="X53" s="10">
        <f>IF('Indicator Data'!AA55="No data","x",ROUND(IF('Indicator Data'!AA55&gt;X$140,10,IF('Indicator Data'!AA55&lt;X$139,0,10-(X$140-'Indicator Data'!AA55)/(X$140-X$139)*10)),1))</f>
        <v>1.4</v>
      </c>
      <c r="Y53" s="10">
        <f>IF('Indicator Data'!AF55="No data","x",ROUND(IF('Indicator Data'!AF55&gt;Y$140,10,IF('Indicator Data'!AF55&lt;Y$139,0,10-(Y$140-'Indicator Data'!AF55)/(Y$140-Y$139)*10)),1))</f>
        <v>2.1</v>
      </c>
      <c r="Z53" s="120">
        <f>IF('Indicator Data'!AC55="No data","x",'Indicator Data'!AC55/'Indicator Data'!$BB55*100000)</f>
        <v>0</v>
      </c>
      <c r="AA53" s="118">
        <f t="shared" si="9"/>
        <v>0</v>
      </c>
      <c r="AB53" s="120">
        <f>IF('Indicator Data'!AD55="No data","x",'Indicator Data'!AD55/'Indicator Data'!$BB55*100000)</f>
        <v>30.10010281982025</v>
      </c>
      <c r="AC53" s="118">
        <f t="shared" si="10"/>
        <v>10</v>
      </c>
      <c r="AD53" s="47">
        <f t="shared" si="11"/>
        <v>2.8</v>
      </c>
      <c r="AE53" s="10">
        <f>IF('Indicator Data'!V55="No data","x",ROUND(IF('Indicator Data'!V55&gt;AE$140,10,IF('Indicator Data'!V55&lt;AE$139,0,10-(AE$140-'Indicator Data'!V55)/(AE$140-AE$139)*10)),1))</f>
        <v>4</v>
      </c>
      <c r="AF53" s="10">
        <f>IF('Indicator Data'!W55="No data","x",ROUND(IF('Indicator Data'!W55&gt;AF$140,10,IF('Indicator Data'!W55&lt;AF$139,0,10-(AF$140-'Indicator Data'!W55)/(AF$140-AF$139)*10)),1))</f>
        <v>1.9</v>
      </c>
      <c r="AG53" s="47">
        <f t="shared" si="12"/>
        <v>3</v>
      </c>
      <c r="AH53" s="10">
        <f>IF('Indicator Data'!AP55="No data","x",ROUND(IF('Indicator Data'!AP55&gt;AH$140,10,IF('Indicator Data'!AP55&lt;AH$139,0,10-(AH$140-'Indicator Data'!AP55)/(AH$140-AH$139)*10)),1))</f>
        <v>5.7</v>
      </c>
      <c r="AI53" s="10">
        <f>IF('Indicator Data'!AQ55="No data","x",ROUND(IF('Indicator Data'!AQ55&gt;AI$140,10,IF('Indicator Data'!AQ55&lt;AI$139,0,10-(AI$140-'Indicator Data'!AQ55)/(AI$140-AI$139)*10)),1))</f>
        <v>1.6</v>
      </c>
      <c r="AJ53" s="47">
        <f t="shared" si="13"/>
        <v>3.7</v>
      </c>
      <c r="AK53" s="31">
        <f>'Indicator Data'!AK55+'Indicator Data'!AJ55*0.5+'Indicator Data'!AI55*0.25</f>
        <v>1112.5384615384614</v>
      </c>
      <c r="AL53" s="38">
        <f>AK53/'Indicator Data'!BB55</f>
        <v>1.2841822627818886E-2</v>
      </c>
      <c r="AM53" s="47">
        <f t="shared" si="14"/>
        <v>1.3</v>
      </c>
      <c r="AN53" s="38">
        <f>IF('Indicator Data'!AL55="No data","x",'Indicator Data'!AL55/'Indicator Data'!BB55)</f>
        <v>0.2216335387953921</v>
      </c>
      <c r="AO53" s="10">
        <f t="shared" si="15"/>
        <v>10</v>
      </c>
      <c r="AP53" s="47">
        <f t="shared" si="16"/>
        <v>10</v>
      </c>
      <c r="AQ53" s="32">
        <f t="shared" si="17"/>
        <v>5.5</v>
      </c>
      <c r="AR53" s="50">
        <f t="shared" si="18"/>
        <v>3.2</v>
      </c>
      <c r="AU53" s="8">
        <v>2.1</v>
      </c>
    </row>
    <row r="54" spans="1:47">
      <c r="A54" s="8" t="s">
        <v>220</v>
      </c>
      <c r="B54" s="26" t="s">
        <v>198</v>
      </c>
      <c r="C54" s="26" t="s">
        <v>221</v>
      </c>
      <c r="D54" s="10">
        <f>ROUND(IF('Indicator Data'!O56="No data",IF((0.1284*LN('Indicator Data'!BA56)-0.4735)&gt;D$140,0,IF((0.1284*LN('Indicator Data'!BA56)-0.4735)&lt;D$139,10,(D$140-(0.1284*LN('Indicator Data'!BA56)-0.4735))/(D$140-D$139)*10)),IF('Indicator Data'!O56&gt;D$140,0,IF('Indicator Data'!O56&lt;D$139,10,(D$140-'Indicator Data'!O56)/(D$140-D$139)*10))),1)</f>
        <v>3.9</v>
      </c>
      <c r="E54" s="10">
        <f>IF('Indicator Data'!P56="No data","x",ROUND(IF('Indicator Data'!P56&gt;E$140,10,IF('Indicator Data'!P56&lt;E$139,0,10-(E$140-'Indicator Data'!P56)/(E$140-E$139)*10)),1))</f>
        <v>0.5</v>
      </c>
      <c r="F54" s="47">
        <f t="shared" si="0"/>
        <v>2.4</v>
      </c>
      <c r="G54" s="10">
        <f>IF('Indicator Data'!AG56="No data","x",ROUND(IF('Indicator Data'!AG56&gt;G$140,10,IF('Indicator Data'!AG56&lt;G$139,0,10-(G$140-'Indicator Data'!AG56)/(G$140-G$139)*10)),1))</f>
        <v>8</v>
      </c>
      <c r="H54" s="10">
        <f>IF('Indicator Data'!AH56="No data","x",ROUND(IF('Indicator Data'!AH56&gt;H$140,10,IF('Indicator Data'!AH56&lt;H$139,0,10-(H$140-'Indicator Data'!AH56)/(H$140-H$139)*10)),1))</f>
        <v>1.8</v>
      </c>
      <c r="I54" s="47">
        <f t="shared" si="1"/>
        <v>4.9000000000000004</v>
      </c>
      <c r="J54" s="31">
        <f>SUM('Indicator Data'!R56,SUM('Indicator Data'!S56:T56)*1000000)</f>
        <v>789159363</v>
      </c>
      <c r="K54" s="31">
        <f>J54/'Indicator Data'!BD56</f>
        <v>169.72410090200142</v>
      </c>
      <c r="L54" s="10">
        <f t="shared" si="2"/>
        <v>3.4</v>
      </c>
      <c r="M54" s="10">
        <f>IF('Indicator Data'!U56="No data","x",ROUND(IF('Indicator Data'!U56&gt;M$140,10,IF('Indicator Data'!U56&lt;M$139,0,10-(M$140-'Indicator Data'!U56)/(M$140-M$139)*10)),1))</f>
        <v>2.2999999999999998</v>
      </c>
      <c r="N54" s="116">
        <f>'Indicator Data'!Q56/'Indicator Data'!BD56*1000000</f>
        <v>23.504851159602204</v>
      </c>
      <c r="O54" s="10">
        <f t="shared" si="3"/>
        <v>2.4</v>
      </c>
      <c r="P54" s="47">
        <f t="shared" si="4"/>
        <v>2.7</v>
      </c>
      <c r="Q54" s="40">
        <f t="shared" si="5"/>
        <v>3.1</v>
      </c>
      <c r="R54" s="31">
        <f>IF(AND('Indicator Data'!AM56="No data",'Indicator Data'!AN56="No data"),0,SUM('Indicator Data'!AM56:AO56))</f>
        <v>0</v>
      </c>
      <c r="S54" s="10">
        <f t="shared" si="6"/>
        <v>0</v>
      </c>
      <c r="T54" s="37">
        <f>R54/'Indicator Data'!$BB56</f>
        <v>0</v>
      </c>
      <c r="U54" s="10">
        <f t="shared" si="7"/>
        <v>0</v>
      </c>
      <c r="V54" s="11">
        <f t="shared" si="8"/>
        <v>0</v>
      </c>
      <c r="W54" s="10">
        <f>IF('Indicator Data'!AB56="No data","x",ROUND(IF('Indicator Data'!AB56&gt;W$140,10,IF('Indicator Data'!AB56&lt;W$139,0,10-(W$140-'Indicator Data'!AB56)/(W$140-W$139)*10)),1))</f>
        <v>0.6</v>
      </c>
      <c r="X54" s="10">
        <f>IF('Indicator Data'!AA56="No data","x",ROUND(IF('Indicator Data'!AA56&gt;X$140,10,IF('Indicator Data'!AA56&lt;X$139,0,10-(X$140-'Indicator Data'!AA56)/(X$140-X$139)*10)),1))</f>
        <v>1.4</v>
      </c>
      <c r="Y54" s="10">
        <f>IF('Indicator Data'!AF56="No data","x",ROUND(IF('Indicator Data'!AF56&gt;Y$140,10,IF('Indicator Data'!AF56&lt;Y$139,0,10-(Y$140-'Indicator Data'!AF56)/(Y$140-Y$139)*10)),1))</f>
        <v>2.1</v>
      </c>
      <c r="Z54" s="120">
        <f>IF('Indicator Data'!AC56="No data","x",'Indicator Data'!AC56/'Indicator Data'!$BB56*100000)</f>
        <v>0</v>
      </c>
      <c r="AA54" s="118">
        <f t="shared" si="9"/>
        <v>0</v>
      </c>
      <c r="AB54" s="120">
        <f>IF('Indicator Data'!AD56="No data","x",'Indicator Data'!AD56/'Indicator Data'!$BB56*100000)</f>
        <v>44.273965732734133</v>
      </c>
      <c r="AC54" s="118">
        <f t="shared" si="10"/>
        <v>10</v>
      </c>
      <c r="AD54" s="47">
        <f t="shared" si="11"/>
        <v>2.8</v>
      </c>
      <c r="AE54" s="10">
        <f>IF('Indicator Data'!V56="No data","x",ROUND(IF('Indicator Data'!V56&gt;AE$140,10,IF('Indicator Data'!V56&lt;AE$139,0,10-(AE$140-'Indicator Data'!V56)/(AE$140-AE$139)*10)),1))</f>
        <v>2.2999999999999998</v>
      </c>
      <c r="AF54" s="10">
        <f>IF('Indicator Data'!W56="No data","x",ROUND(IF('Indicator Data'!W56&gt;AF$140,10,IF('Indicator Data'!W56&lt;AF$139,0,10-(AF$140-'Indicator Data'!W56)/(AF$140-AF$139)*10)),1))</f>
        <v>1.4</v>
      </c>
      <c r="AG54" s="47">
        <f t="shared" si="12"/>
        <v>1.9</v>
      </c>
      <c r="AH54" s="10">
        <f>IF('Indicator Data'!AP56="No data","x",ROUND(IF('Indicator Data'!AP56&gt;AH$140,10,IF('Indicator Data'!AP56&lt;AH$139,0,10-(AH$140-'Indicator Data'!AP56)/(AH$140-AH$139)*10)),1))</f>
        <v>3</v>
      </c>
      <c r="AI54" s="10">
        <f>IF('Indicator Data'!AQ56="No data","x",ROUND(IF('Indicator Data'!AQ56&gt;AI$140,10,IF('Indicator Data'!AQ56&lt;AI$139,0,10-(AI$140-'Indicator Data'!AQ56)/(AI$140-AI$139)*10)),1))</f>
        <v>0.6</v>
      </c>
      <c r="AJ54" s="47">
        <f t="shared" si="13"/>
        <v>1.8</v>
      </c>
      <c r="AK54" s="31">
        <f>'Indicator Data'!AK56+'Indicator Data'!AJ56*0.5+'Indicator Data'!AI56*0.25</f>
        <v>1112.5384615384614</v>
      </c>
      <c r="AL54" s="38">
        <f>AK54/'Indicator Data'!BB56</f>
        <v>1.8888919362611615E-2</v>
      </c>
      <c r="AM54" s="47">
        <f t="shared" si="14"/>
        <v>1.9</v>
      </c>
      <c r="AN54" s="38">
        <f>IF('Indicator Data'!AL56="No data","x",'Indicator Data'!AL56/'Indicator Data'!BB56)</f>
        <v>0.25625222839097439</v>
      </c>
      <c r="AO54" s="10">
        <f t="shared" si="15"/>
        <v>10</v>
      </c>
      <c r="AP54" s="47">
        <f t="shared" si="16"/>
        <v>10</v>
      </c>
      <c r="AQ54" s="32">
        <f t="shared" si="17"/>
        <v>5.2</v>
      </c>
      <c r="AR54" s="50">
        <f t="shared" si="18"/>
        <v>3</v>
      </c>
      <c r="AU54" s="8">
        <v>1.9</v>
      </c>
    </row>
    <row r="55" spans="1:47">
      <c r="A55" s="8" t="s">
        <v>222</v>
      </c>
      <c r="B55" s="26" t="s">
        <v>198</v>
      </c>
      <c r="C55" s="26" t="s">
        <v>223</v>
      </c>
      <c r="D55" s="10">
        <f>ROUND(IF('Indicator Data'!O57="No data",IF((0.1284*LN('Indicator Data'!BA57)-0.4735)&gt;D$140,0,IF((0.1284*LN('Indicator Data'!BA57)-0.4735)&lt;D$139,10,(D$140-(0.1284*LN('Indicator Data'!BA57)-0.4735))/(D$140-D$139)*10)),IF('Indicator Data'!O57&gt;D$140,0,IF('Indicator Data'!O57&lt;D$139,10,(D$140-'Indicator Data'!O57)/(D$140-D$139)*10))),1)</f>
        <v>4.5999999999999996</v>
      </c>
      <c r="E55" s="10">
        <f>IF('Indicator Data'!P57="No data","x",ROUND(IF('Indicator Data'!P57&gt;E$140,10,IF('Indicator Data'!P57&lt;E$139,0,10-(E$140-'Indicator Data'!P57)/(E$140-E$139)*10)),1))</f>
        <v>3.9</v>
      </c>
      <c r="F55" s="47">
        <f t="shared" si="0"/>
        <v>4.3</v>
      </c>
      <c r="G55" s="10">
        <f>IF('Indicator Data'!AG57="No data","x",ROUND(IF('Indicator Data'!AG57&gt;G$140,10,IF('Indicator Data'!AG57&lt;G$139,0,10-(G$140-'Indicator Data'!AG57)/(G$140-G$139)*10)),1))</f>
        <v>8</v>
      </c>
      <c r="H55" s="10">
        <f>IF('Indicator Data'!AH57="No data","x",ROUND(IF('Indicator Data'!AH57&gt;H$140,10,IF('Indicator Data'!AH57&lt;H$139,0,10-(H$140-'Indicator Data'!AH57)/(H$140-H$139)*10)),1))</f>
        <v>1</v>
      </c>
      <c r="I55" s="47">
        <f t="shared" si="1"/>
        <v>4.5</v>
      </c>
      <c r="J55" s="31">
        <f>SUM('Indicator Data'!R57,SUM('Indicator Data'!S57:T57)*1000000)</f>
        <v>789159363</v>
      </c>
      <c r="K55" s="31">
        <f>J55/'Indicator Data'!BD57</f>
        <v>169.72410090200142</v>
      </c>
      <c r="L55" s="10">
        <f t="shared" si="2"/>
        <v>3.4</v>
      </c>
      <c r="M55" s="10">
        <f>IF('Indicator Data'!U57="No data","x",ROUND(IF('Indicator Data'!U57&gt;M$140,10,IF('Indicator Data'!U57&lt;M$139,0,10-(M$140-'Indicator Data'!U57)/(M$140-M$139)*10)),1))</f>
        <v>2.2999999999999998</v>
      </c>
      <c r="N55" s="116">
        <f>'Indicator Data'!Q57/'Indicator Data'!BD57*1000000</f>
        <v>23.504851159602204</v>
      </c>
      <c r="O55" s="10">
        <f t="shared" si="3"/>
        <v>2.4</v>
      </c>
      <c r="P55" s="47">
        <f t="shared" si="4"/>
        <v>2.7</v>
      </c>
      <c r="Q55" s="40">
        <f t="shared" si="5"/>
        <v>4</v>
      </c>
      <c r="R55" s="31">
        <f>IF(AND('Indicator Data'!AM57="No data",'Indicator Data'!AN57="No data"),0,SUM('Indicator Data'!AM57:AO57))</f>
        <v>0</v>
      </c>
      <c r="S55" s="10">
        <f t="shared" si="6"/>
        <v>0</v>
      </c>
      <c r="T55" s="37">
        <f>R55/'Indicator Data'!$BB57</f>
        <v>0</v>
      </c>
      <c r="U55" s="10">
        <f t="shared" si="7"/>
        <v>0</v>
      </c>
      <c r="V55" s="11">
        <f t="shared" si="8"/>
        <v>0</v>
      </c>
      <c r="W55" s="10">
        <f>IF('Indicator Data'!AB57="No data","x",ROUND(IF('Indicator Data'!AB57&gt;W$140,10,IF('Indicator Data'!AB57&lt;W$139,0,10-(W$140-'Indicator Data'!AB57)/(W$140-W$139)*10)),1))</f>
        <v>0.6</v>
      </c>
      <c r="X55" s="10">
        <f>IF('Indicator Data'!AA57="No data","x",ROUND(IF('Indicator Data'!AA57&gt;X$140,10,IF('Indicator Data'!AA57&lt;X$139,0,10-(X$140-'Indicator Data'!AA57)/(X$140-X$139)*10)),1))</f>
        <v>1.4</v>
      </c>
      <c r="Y55" s="10">
        <f>IF('Indicator Data'!AF57="No data","x",ROUND(IF('Indicator Data'!AF57&gt;Y$140,10,IF('Indicator Data'!AF57&lt;Y$139,0,10-(Y$140-'Indicator Data'!AF57)/(Y$140-Y$139)*10)),1))</f>
        <v>2.1</v>
      </c>
      <c r="Z55" s="120">
        <f>IF('Indicator Data'!AC57="No data","x",'Indicator Data'!AC57/'Indicator Data'!$BB57*100000)</f>
        <v>0</v>
      </c>
      <c r="AA55" s="118">
        <f t="shared" si="9"/>
        <v>0</v>
      </c>
      <c r="AB55" s="120">
        <f>IF('Indicator Data'!AD57="No data","x",'Indicator Data'!AD57/'Indicator Data'!$BB57*100000)</f>
        <v>8.1032298900661814</v>
      </c>
      <c r="AC55" s="118">
        <f t="shared" si="10"/>
        <v>9.6999999999999993</v>
      </c>
      <c r="AD55" s="47">
        <f t="shared" si="11"/>
        <v>2.8</v>
      </c>
      <c r="AE55" s="10">
        <f>IF('Indicator Data'!V57="No data","x",ROUND(IF('Indicator Data'!V57&gt;AE$140,10,IF('Indicator Data'!V57&lt;AE$139,0,10-(AE$140-'Indicator Data'!V57)/(AE$140-AE$139)*10)),1))</f>
        <v>2.2000000000000002</v>
      </c>
      <c r="AF55" s="10">
        <f>IF('Indicator Data'!W57="No data","x",ROUND(IF('Indicator Data'!W57&gt;AF$140,10,IF('Indicator Data'!W57&lt;AF$139,0,10-(AF$140-'Indicator Data'!W57)/(AF$140-AF$139)*10)),1))</f>
        <v>1.5</v>
      </c>
      <c r="AG55" s="47">
        <f t="shared" si="12"/>
        <v>1.9</v>
      </c>
      <c r="AH55" s="10">
        <f>IF('Indicator Data'!AP57="No data","x",ROUND(IF('Indicator Data'!AP57&gt;AH$140,10,IF('Indicator Data'!AP57&lt;AH$139,0,10-(AH$140-'Indicator Data'!AP57)/(AH$140-AH$139)*10)),1))</f>
        <v>4.9000000000000004</v>
      </c>
      <c r="AI55" s="10">
        <f>IF('Indicator Data'!AQ57="No data","x",ROUND(IF('Indicator Data'!AQ57&gt;AI$140,10,IF('Indicator Data'!AQ57&lt;AI$139,0,10-(AI$140-'Indicator Data'!AQ57)/(AI$140-AI$139)*10)),1))</f>
        <v>1.3</v>
      </c>
      <c r="AJ55" s="47">
        <f t="shared" si="13"/>
        <v>3.1</v>
      </c>
      <c r="AK55" s="31">
        <f>'Indicator Data'!AK57+'Indicator Data'!AJ57*0.5+'Indicator Data'!AI57*0.25</f>
        <v>1112.5384615384614</v>
      </c>
      <c r="AL55" s="38">
        <f>AK55/'Indicator Data'!BB57</f>
        <v>3.4571390530981467E-3</v>
      </c>
      <c r="AM55" s="47">
        <f t="shared" si="14"/>
        <v>0.3</v>
      </c>
      <c r="AN55" s="38">
        <f>IF('Indicator Data'!AL57="No data","x",'Indicator Data'!AL57/'Indicator Data'!BB57)</f>
        <v>0.13400495324866613</v>
      </c>
      <c r="AO55" s="10">
        <f t="shared" si="15"/>
        <v>6.7</v>
      </c>
      <c r="AP55" s="47">
        <f t="shared" si="16"/>
        <v>6.7</v>
      </c>
      <c r="AQ55" s="32">
        <f t="shared" si="17"/>
        <v>3.3</v>
      </c>
      <c r="AR55" s="50">
        <f t="shared" si="18"/>
        <v>1.8</v>
      </c>
      <c r="AU55" s="8">
        <v>1.4</v>
      </c>
    </row>
    <row r="56" spans="1:47">
      <c r="A56" s="8" t="s">
        <v>225</v>
      </c>
      <c r="B56" s="26" t="s">
        <v>226</v>
      </c>
      <c r="C56" s="26" t="s">
        <v>227</v>
      </c>
      <c r="D56" s="10">
        <f>ROUND(IF('Indicator Data'!O58="No data",IF((0.1284*LN('Indicator Data'!BA58)-0.4735)&gt;D$140,0,IF((0.1284*LN('Indicator Data'!BA58)-0.4735)&lt;D$139,10,(D$140-(0.1284*LN('Indicator Data'!BA58)-0.4735))/(D$140-D$139)*10)),IF('Indicator Data'!O58&gt;D$140,0,IF('Indicator Data'!O58&lt;D$139,10,(D$140-'Indicator Data'!O58)/(D$140-D$139)*10))),1)</f>
        <v>7</v>
      </c>
      <c r="E56" s="10">
        <f>IF('Indicator Data'!P58="No data","x",ROUND(IF('Indicator Data'!P58&gt;E$140,10,IF('Indicator Data'!P58&lt;E$139,0,10-(E$140-'Indicator Data'!P58)/(E$140-E$139)*10)),1))</f>
        <v>8.1</v>
      </c>
      <c r="F56" s="47">
        <f t="shared" si="0"/>
        <v>7.6</v>
      </c>
      <c r="G56" s="10">
        <f>IF('Indicator Data'!AG58="No data","x",ROUND(IF('Indicator Data'!AG58&gt;G$140,10,IF('Indicator Data'!AG58&lt;G$139,0,10-(G$140-'Indicator Data'!AG58)/(G$140-G$139)*10)),1))</f>
        <v>8.1</v>
      </c>
      <c r="H56" s="10">
        <f>IF('Indicator Data'!AH58="No data","x",ROUND(IF('Indicator Data'!AH58&gt;H$140,10,IF('Indicator Data'!AH58&lt;H$139,0,10-(H$140-'Indicator Data'!AH58)/(H$140-H$139)*10)),1))</f>
        <v>2</v>
      </c>
      <c r="I56" s="47">
        <f t="shared" si="1"/>
        <v>5.0999999999999996</v>
      </c>
      <c r="J56" s="31">
        <f>SUM('Indicator Data'!R58,SUM('Indicator Data'!S58:T58)*1000000)</f>
        <v>4160173884</v>
      </c>
      <c r="K56" s="31">
        <f>J56/'Indicator Data'!BD58</f>
        <v>171.86088492428274</v>
      </c>
      <c r="L56" s="10">
        <f t="shared" si="2"/>
        <v>3.4</v>
      </c>
      <c r="M56" s="10">
        <f>IF('Indicator Data'!U58="No data","x",ROUND(IF('Indicator Data'!U58&gt;M$140,10,IF('Indicator Data'!U58&lt;M$139,0,10-(M$140-'Indicator Data'!U58)/(M$140-M$139)*10)),1))</f>
        <v>9.6999999999999993</v>
      </c>
      <c r="N56" s="116">
        <f>'Indicator Data'!Q58/'Indicator Data'!BD58*1000000</f>
        <v>29.960413535147385</v>
      </c>
      <c r="O56" s="10">
        <f t="shared" si="3"/>
        <v>3</v>
      </c>
      <c r="P56" s="47">
        <f t="shared" si="4"/>
        <v>5.4</v>
      </c>
      <c r="Q56" s="40">
        <f t="shared" si="5"/>
        <v>6.4</v>
      </c>
      <c r="R56" s="31">
        <f>IF(AND('Indicator Data'!AM58="No data",'Indicator Data'!AN58="No data"),0,SUM('Indicator Data'!AM58:AO58))</f>
        <v>816</v>
      </c>
      <c r="S56" s="10">
        <f t="shared" si="6"/>
        <v>0</v>
      </c>
      <c r="T56" s="37">
        <f>R56/'Indicator Data'!$BB58</f>
        <v>1.1866001433808507E-3</v>
      </c>
      <c r="U56" s="10">
        <f t="shared" si="7"/>
        <v>3.3</v>
      </c>
      <c r="V56" s="11">
        <f t="shared" si="8"/>
        <v>1.7</v>
      </c>
      <c r="W56" s="10">
        <f>IF('Indicator Data'!AB58="No data","x",ROUND(IF('Indicator Data'!AB58&gt;W$140,10,IF('Indicator Data'!AB58&lt;W$139,0,10-(W$140-'Indicator Data'!AB58)/(W$140-W$139)*10)),1))</f>
        <v>1.3</v>
      </c>
      <c r="X56" s="10">
        <f>IF('Indicator Data'!AA58="No data","x",ROUND(IF('Indicator Data'!AA58&gt;X$140,10,IF('Indicator Data'!AA58&lt;X$139,0,10-(X$140-'Indicator Data'!AA58)/(X$140-X$139)*10)),1))</f>
        <v>1.4</v>
      </c>
      <c r="Y56" s="10">
        <f>IF('Indicator Data'!AF58="No data","x",ROUND(IF('Indicator Data'!AF58&gt;Y$140,10,IF('Indicator Data'!AF58&lt;Y$139,0,10-(Y$140-'Indicator Data'!AF58)/(Y$140-Y$139)*10)),1))</f>
        <v>8.1999999999999993</v>
      </c>
      <c r="Z56" s="120">
        <f>IF('Indicator Data'!AC58="No data","x",'Indicator Data'!AC58/'Indicator Data'!$BB58*100000)</f>
        <v>0</v>
      </c>
      <c r="AA56" s="118">
        <f t="shared" si="9"/>
        <v>0</v>
      </c>
      <c r="AB56" s="120">
        <f>IF('Indicator Data'!AD58="No data","x",'Indicator Data'!AD58/'Indicator Data'!$BB58*100000)</f>
        <v>31.046462084780838</v>
      </c>
      <c r="AC56" s="118">
        <f t="shared" si="10"/>
        <v>10</v>
      </c>
      <c r="AD56" s="47">
        <f t="shared" si="11"/>
        <v>4.2</v>
      </c>
      <c r="AE56" s="10">
        <f>IF('Indicator Data'!V58="No data","x",ROUND(IF('Indicator Data'!V58&gt;AE$140,10,IF('Indicator Data'!V58&lt;AE$139,0,10-(AE$140-'Indicator Data'!V58)/(AE$140-AE$139)*10)),1))</f>
        <v>9</v>
      </c>
      <c r="AF56" s="10">
        <f>IF('Indicator Data'!W58="No data","x",ROUND(IF('Indicator Data'!W58&gt;AF$140,10,IF('Indicator Data'!W58&lt;AF$139,0,10-(AF$140-'Indicator Data'!W58)/(AF$140-AF$139)*10)),1))</f>
        <v>2</v>
      </c>
      <c r="AG56" s="47">
        <f t="shared" si="12"/>
        <v>5.5</v>
      </c>
      <c r="AH56" s="10">
        <f>IF('Indicator Data'!AP58="No data","x",ROUND(IF('Indicator Data'!AP58&gt;AH$140,10,IF('Indicator Data'!AP58&lt;AH$139,0,10-(AH$140-'Indicator Data'!AP58)/(AH$140-AH$139)*10)),1))</f>
        <v>6.2</v>
      </c>
      <c r="AI56" s="10">
        <f>IF('Indicator Data'!AQ58="No data","x",ROUND(IF('Indicator Data'!AQ58&gt;AI$140,10,IF('Indicator Data'!AQ58&lt;AI$139,0,10-(AI$140-'Indicator Data'!AQ58)/(AI$140-AI$139)*10)),1))</f>
        <v>3.1</v>
      </c>
      <c r="AJ56" s="47">
        <f t="shared" si="13"/>
        <v>4.7</v>
      </c>
      <c r="AK56" s="31">
        <f>'Indicator Data'!AK58+'Indicator Data'!AJ58*0.5+'Indicator Data'!AI58*0.25</f>
        <v>473048.35714285716</v>
      </c>
      <c r="AL56" s="38">
        <f>AK56/'Indicator Data'!BB58</f>
        <v>0.68789123579876243</v>
      </c>
      <c r="AM56" s="47">
        <f t="shared" si="14"/>
        <v>10</v>
      </c>
      <c r="AN56" s="38">
        <f>IF('Indicator Data'!AL58="No data","x",'Indicator Data'!AL58/'Indicator Data'!BB58)</f>
        <v>0.1657444825274583</v>
      </c>
      <c r="AO56" s="10">
        <f t="shared" si="15"/>
        <v>8.3000000000000007</v>
      </c>
      <c r="AP56" s="47">
        <f t="shared" si="16"/>
        <v>8.3000000000000007</v>
      </c>
      <c r="AQ56" s="32">
        <f t="shared" si="17"/>
        <v>7.3</v>
      </c>
      <c r="AR56" s="50">
        <f t="shared" si="18"/>
        <v>5.0999999999999996</v>
      </c>
      <c r="AU56" s="8">
        <v>3.1</v>
      </c>
    </row>
    <row r="57" spans="1:47">
      <c r="A57" s="8" t="s">
        <v>228</v>
      </c>
      <c r="B57" s="26" t="s">
        <v>226</v>
      </c>
      <c r="C57" s="26" t="s">
        <v>229</v>
      </c>
      <c r="D57" s="10">
        <f>ROUND(IF('Indicator Data'!O59="No data",IF((0.1284*LN('Indicator Data'!BA59)-0.4735)&gt;D$140,0,IF((0.1284*LN('Indicator Data'!BA59)-0.4735)&lt;D$139,10,(D$140-(0.1284*LN('Indicator Data'!BA59)-0.4735))/(D$140-D$139)*10)),IF('Indicator Data'!O59&gt;D$140,0,IF('Indicator Data'!O59&lt;D$139,10,(D$140-'Indicator Data'!O59)/(D$140-D$139)*10))),1)</f>
        <v>8.9</v>
      </c>
      <c r="E57" s="10">
        <f>IF('Indicator Data'!P59="No data","x",ROUND(IF('Indicator Data'!P59&gt;E$140,10,IF('Indicator Data'!P59&lt;E$139,0,10-(E$140-'Indicator Data'!P59)/(E$140-E$139)*10)),1))</f>
        <v>10</v>
      </c>
      <c r="F57" s="47">
        <f t="shared" si="0"/>
        <v>9.5</v>
      </c>
      <c r="G57" s="10">
        <f>IF('Indicator Data'!AG59="No data","x",ROUND(IF('Indicator Data'!AG59&gt;G$140,10,IF('Indicator Data'!AG59&lt;G$139,0,10-(G$140-'Indicator Data'!AG59)/(G$140-G$139)*10)),1))</f>
        <v>8.1</v>
      </c>
      <c r="H57" s="10">
        <f>IF('Indicator Data'!AH59="No data","x",ROUND(IF('Indicator Data'!AH59&gt;H$140,10,IF('Indicator Data'!AH59&lt;H$139,0,10-(H$140-'Indicator Data'!AH59)/(H$140-H$139)*10)),1))</f>
        <v>2</v>
      </c>
      <c r="I57" s="47">
        <f t="shared" si="1"/>
        <v>5.0999999999999996</v>
      </c>
      <c r="J57" s="31">
        <f>SUM('Indicator Data'!R59,SUM('Indicator Data'!S59:T59)*1000000)</f>
        <v>4160173884</v>
      </c>
      <c r="K57" s="31">
        <f>J57/'Indicator Data'!BD59</f>
        <v>171.86088492428274</v>
      </c>
      <c r="L57" s="10">
        <f t="shared" si="2"/>
        <v>3.4</v>
      </c>
      <c r="M57" s="10">
        <f>IF('Indicator Data'!U59="No data","x",ROUND(IF('Indicator Data'!U59&gt;M$140,10,IF('Indicator Data'!U59&lt;M$139,0,10-(M$140-'Indicator Data'!U59)/(M$140-M$139)*10)),1))</f>
        <v>9.6999999999999993</v>
      </c>
      <c r="N57" s="116">
        <f>'Indicator Data'!Q59/'Indicator Data'!BD59*1000000</f>
        <v>29.960413535147385</v>
      </c>
      <c r="O57" s="10">
        <f t="shared" si="3"/>
        <v>3</v>
      </c>
      <c r="P57" s="47">
        <f t="shared" si="4"/>
        <v>5.4</v>
      </c>
      <c r="Q57" s="40">
        <f t="shared" si="5"/>
        <v>7.4</v>
      </c>
      <c r="R57" s="31">
        <f>IF(AND('Indicator Data'!AM59="No data",'Indicator Data'!AN59="No data"),0,SUM('Indicator Data'!AM59:AO59))</f>
        <v>321053</v>
      </c>
      <c r="S57" s="10">
        <f t="shared" si="6"/>
        <v>8.4</v>
      </c>
      <c r="T57" s="37">
        <f>R57/'Indicator Data'!$BB59</f>
        <v>0.38280111697472496</v>
      </c>
      <c r="U57" s="10">
        <f t="shared" si="7"/>
        <v>10</v>
      </c>
      <c r="V57" s="11">
        <f t="shared" si="8"/>
        <v>9.1999999999999993</v>
      </c>
      <c r="W57" s="10">
        <f>IF('Indicator Data'!AB59="No data","x",ROUND(IF('Indicator Data'!AB59&gt;W$140,10,IF('Indicator Data'!AB59&lt;W$139,0,10-(W$140-'Indicator Data'!AB59)/(W$140-W$139)*10)),1))</f>
        <v>1.8</v>
      </c>
      <c r="X57" s="10">
        <f>IF('Indicator Data'!AA59="No data","x",ROUND(IF('Indicator Data'!AA59&gt;X$140,10,IF('Indicator Data'!AA59&lt;X$139,0,10-(X$140-'Indicator Data'!AA59)/(X$140-X$139)*10)),1))</f>
        <v>1.4</v>
      </c>
      <c r="Y57" s="10">
        <f>IF('Indicator Data'!AF59="No data","x",ROUND(IF('Indicator Data'!AF59&gt;Y$140,10,IF('Indicator Data'!AF59&lt;Y$139,0,10-(Y$140-'Indicator Data'!AF59)/(Y$140-Y$139)*10)),1))</f>
        <v>8.1999999999999993</v>
      </c>
      <c r="Z57" s="120">
        <f>IF('Indicator Data'!AC59="No data","x",'Indicator Data'!AC59/'Indicator Data'!$BB59*100000)</f>
        <v>0</v>
      </c>
      <c r="AA57" s="118">
        <f t="shared" si="9"/>
        <v>0</v>
      </c>
      <c r="AB57" s="120">
        <f>IF('Indicator Data'!AD59="No data","x",'Indicator Data'!AD59/'Indicator Data'!$BB59*100000)</f>
        <v>25.456245066734709</v>
      </c>
      <c r="AC57" s="118">
        <f t="shared" si="10"/>
        <v>10</v>
      </c>
      <c r="AD57" s="47">
        <f t="shared" si="11"/>
        <v>4.3</v>
      </c>
      <c r="AE57" s="10">
        <f>IF('Indicator Data'!V59="No data","x",ROUND(IF('Indicator Data'!V59&gt;AE$140,10,IF('Indicator Data'!V59&lt;AE$139,0,10-(AE$140-'Indicator Data'!V59)/(AE$140-AE$139)*10)),1))</f>
        <v>9</v>
      </c>
      <c r="AF57" s="10">
        <f>IF('Indicator Data'!W59="No data","x",ROUND(IF('Indicator Data'!W59&gt;AF$140,10,IF('Indicator Data'!W59&lt;AF$139,0,10-(AF$140-'Indicator Data'!W59)/(AF$140-AF$139)*10)),1))</f>
        <v>2</v>
      </c>
      <c r="AG57" s="47">
        <f t="shared" si="12"/>
        <v>5.5</v>
      </c>
      <c r="AH57" s="10">
        <f>IF('Indicator Data'!AP59="No data","x",ROUND(IF('Indicator Data'!AP59&gt;AH$140,10,IF('Indicator Data'!AP59&lt;AH$139,0,10-(AH$140-'Indicator Data'!AP59)/(AH$140-AH$139)*10)),1))</f>
        <v>9</v>
      </c>
      <c r="AI57" s="10">
        <f>IF('Indicator Data'!AQ59="No data","x",ROUND(IF('Indicator Data'!AQ59&gt;AI$140,10,IF('Indicator Data'!AQ59&lt;AI$139,0,10-(AI$140-'Indicator Data'!AQ59)/(AI$140-AI$139)*10)),1))</f>
        <v>2.1</v>
      </c>
      <c r="AJ57" s="47">
        <f t="shared" si="13"/>
        <v>5.6</v>
      </c>
      <c r="AK57" s="31">
        <f>'Indicator Data'!AK59+'Indicator Data'!AJ59*0.5+'Indicator Data'!AI59*0.25</f>
        <v>466848.75</v>
      </c>
      <c r="AL57" s="38">
        <f>AK57/'Indicator Data'!BB59</f>
        <v>0.55663776061352532</v>
      </c>
      <c r="AM57" s="47">
        <f t="shared" si="14"/>
        <v>10</v>
      </c>
      <c r="AN57" s="38">
        <f>IF('Indicator Data'!AL59="No data","x",'Indicator Data'!AL59/'Indicator Data'!BB59)</f>
        <v>0.27031074503931113</v>
      </c>
      <c r="AO57" s="10">
        <f t="shared" si="15"/>
        <v>10</v>
      </c>
      <c r="AP57" s="47">
        <f t="shared" si="16"/>
        <v>10</v>
      </c>
      <c r="AQ57" s="32">
        <f t="shared" si="17"/>
        <v>8.1</v>
      </c>
      <c r="AR57" s="50">
        <f t="shared" si="18"/>
        <v>8.6999999999999993</v>
      </c>
      <c r="AU57" s="8">
        <v>5.2</v>
      </c>
    </row>
    <row r="58" spans="1:47">
      <c r="A58" s="8" t="s">
        <v>230</v>
      </c>
      <c r="B58" s="26" t="s">
        <v>226</v>
      </c>
      <c r="C58" s="26" t="s">
        <v>231</v>
      </c>
      <c r="D58" s="10">
        <f>ROUND(IF('Indicator Data'!O60="No data",IF((0.1284*LN('Indicator Data'!BA60)-0.4735)&gt;D$140,0,IF((0.1284*LN('Indicator Data'!BA60)-0.4735)&lt;D$139,10,(D$140-(0.1284*LN('Indicator Data'!BA60)-0.4735))/(D$140-D$139)*10)),IF('Indicator Data'!O60&gt;D$140,0,IF('Indicator Data'!O60&lt;D$139,10,(D$140-'Indicator Data'!O60)/(D$140-D$139)*10))),1)</f>
        <v>8.8000000000000007</v>
      </c>
      <c r="E58" s="10">
        <f>IF('Indicator Data'!P60="No data","x",ROUND(IF('Indicator Data'!P60&gt;E$140,10,IF('Indicator Data'!P60&lt;E$139,0,10-(E$140-'Indicator Data'!P60)/(E$140-E$139)*10)),1))</f>
        <v>10</v>
      </c>
      <c r="F58" s="47">
        <f t="shared" si="0"/>
        <v>9.5</v>
      </c>
      <c r="G58" s="10">
        <f>IF('Indicator Data'!AG60="No data","x",ROUND(IF('Indicator Data'!AG60&gt;G$140,10,IF('Indicator Data'!AG60&lt;G$139,0,10-(G$140-'Indicator Data'!AG60)/(G$140-G$139)*10)),1))</f>
        <v>8.1</v>
      </c>
      <c r="H58" s="10">
        <f>IF('Indicator Data'!AH60="No data","x",ROUND(IF('Indicator Data'!AH60&gt;H$140,10,IF('Indicator Data'!AH60&lt;H$139,0,10-(H$140-'Indicator Data'!AH60)/(H$140-H$139)*10)),1))</f>
        <v>2</v>
      </c>
      <c r="I58" s="47">
        <f t="shared" si="1"/>
        <v>5.0999999999999996</v>
      </c>
      <c r="J58" s="31">
        <f>SUM('Indicator Data'!R60,SUM('Indicator Data'!S60:T60)*1000000)</f>
        <v>4160173884</v>
      </c>
      <c r="K58" s="31">
        <f>J58/'Indicator Data'!BD60</f>
        <v>171.86088492428274</v>
      </c>
      <c r="L58" s="10">
        <f t="shared" si="2"/>
        <v>3.4</v>
      </c>
      <c r="M58" s="10">
        <f>IF('Indicator Data'!U60="No data","x",ROUND(IF('Indicator Data'!U60&gt;M$140,10,IF('Indicator Data'!U60&lt;M$139,0,10-(M$140-'Indicator Data'!U60)/(M$140-M$139)*10)),1))</f>
        <v>9.6999999999999993</v>
      </c>
      <c r="N58" s="116">
        <f>'Indicator Data'!Q60/'Indicator Data'!BD60*1000000</f>
        <v>29.960413535147385</v>
      </c>
      <c r="O58" s="10">
        <f t="shared" si="3"/>
        <v>3</v>
      </c>
      <c r="P58" s="47">
        <f t="shared" si="4"/>
        <v>5.4</v>
      </c>
      <c r="Q58" s="40">
        <f t="shared" si="5"/>
        <v>7.4</v>
      </c>
      <c r="R58" s="31">
        <f>IF(AND('Indicator Data'!AM60="No data",'Indicator Data'!AN60="No data"),0,SUM('Indicator Data'!AM60:AO60))</f>
        <v>5747</v>
      </c>
      <c r="S58" s="10">
        <f t="shared" si="6"/>
        <v>2.5</v>
      </c>
      <c r="T58" s="37">
        <f>R58/'Indicator Data'!$BB60</f>
        <v>1.8849458196972411E-3</v>
      </c>
      <c r="U58" s="10">
        <f t="shared" si="7"/>
        <v>3.7</v>
      </c>
      <c r="V58" s="11">
        <f t="shared" si="8"/>
        <v>3.1</v>
      </c>
      <c r="W58" s="10">
        <f>IF('Indicator Data'!AB60="No data","x",ROUND(IF('Indicator Data'!AB60&gt;W$140,10,IF('Indicator Data'!AB60&lt;W$139,0,10-(W$140-'Indicator Data'!AB60)/(W$140-W$139)*10)),1))</f>
        <v>0.2</v>
      </c>
      <c r="X58" s="10">
        <f>IF('Indicator Data'!AA60="No data","x",ROUND(IF('Indicator Data'!AA60&gt;X$140,10,IF('Indicator Data'!AA60&lt;X$139,0,10-(X$140-'Indicator Data'!AA60)/(X$140-X$139)*10)),1))</f>
        <v>1.4</v>
      </c>
      <c r="Y58" s="10">
        <f>IF('Indicator Data'!AF60="No data","x",ROUND(IF('Indicator Data'!AF60&gt;Y$140,10,IF('Indicator Data'!AF60&lt;Y$139,0,10-(Y$140-'Indicator Data'!AF60)/(Y$140-Y$139)*10)),1))</f>
        <v>8.1999999999999993</v>
      </c>
      <c r="Z58" s="120">
        <f>IF('Indicator Data'!AC60="No data","x",'Indicator Data'!AC60/'Indicator Data'!$BB60*100000)</f>
        <v>0</v>
      </c>
      <c r="AA58" s="118">
        <f t="shared" si="9"/>
        <v>0</v>
      </c>
      <c r="AB58" s="120">
        <f>IF('Indicator Data'!AD60="No data","x",'Indicator Data'!AD60/'Indicator Data'!$BB60*100000)</f>
        <v>7.002539281457473</v>
      </c>
      <c r="AC58" s="118">
        <f t="shared" si="10"/>
        <v>9.5</v>
      </c>
      <c r="AD58" s="47">
        <f t="shared" si="11"/>
        <v>3.9</v>
      </c>
      <c r="AE58" s="10">
        <f>IF('Indicator Data'!V60="No data","x",ROUND(IF('Indicator Data'!V60&gt;AE$140,10,IF('Indicator Data'!V60&lt;AE$139,0,10-(AE$140-'Indicator Data'!V60)/(AE$140-AE$139)*10)),1))</f>
        <v>9</v>
      </c>
      <c r="AF58" s="10">
        <f>IF('Indicator Data'!W60="No data","x",ROUND(IF('Indicator Data'!W60&gt;AF$140,10,IF('Indicator Data'!W60&lt;AF$139,0,10-(AF$140-'Indicator Data'!W60)/(AF$140-AF$139)*10)),1))</f>
        <v>1.8</v>
      </c>
      <c r="AG58" s="47">
        <f t="shared" si="12"/>
        <v>5.4</v>
      </c>
      <c r="AH58" s="10">
        <f>IF('Indicator Data'!AP60="No data","x",ROUND(IF('Indicator Data'!AP60&gt;AH$140,10,IF('Indicator Data'!AP60&lt;AH$139,0,10-(AH$140-'Indicator Data'!AP60)/(AH$140-AH$139)*10)),1))</f>
        <v>3.6</v>
      </c>
      <c r="AI58" s="10">
        <f>IF('Indicator Data'!AQ60="No data","x",ROUND(IF('Indicator Data'!AQ60&gt;AI$140,10,IF('Indicator Data'!AQ60&lt;AI$139,0,10-(AI$140-'Indicator Data'!AQ60)/(AI$140-AI$139)*10)),1))</f>
        <v>2.6</v>
      </c>
      <c r="AJ58" s="47">
        <f t="shared" si="13"/>
        <v>3.1</v>
      </c>
      <c r="AK58" s="31">
        <f>'Indicator Data'!AK60+'Indicator Data'!AJ60*0.5+'Indicator Data'!AI60*0.25</f>
        <v>51317.565476190481</v>
      </c>
      <c r="AL58" s="38">
        <f>AK58/'Indicator Data'!BB60</f>
        <v>1.6831534804486636E-2</v>
      </c>
      <c r="AM58" s="47">
        <f t="shared" si="14"/>
        <v>1.7</v>
      </c>
      <c r="AN58" s="38">
        <f>IF('Indicator Data'!AL60="No data","x",'Indicator Data'!AL60/'Indicator Data'!BB60)</f>
        <v>0.10911235352885341</v>
      </c>
      <c r="AO58" s="10">
        <f t="shared" si="15"/>
        <v>5.5</v>
      </c>
      <c r="AP58" s="47">
        <f t="shared" si="16"/>
        <v>5.5</v>
      </c>
      <c r="AQ58" s="32">
        <f t="shared" si="17"/>
        <v>4.0999999999999996</v>
      </c>
      <c r="AR58" s="50">
        <f t="shared" si="18"/>
        <v>3.6</v>
      </c>
      <c r="AU58" s="8">
        <v>3.7</v>
      </c>
    </row>
    <row r="59" spans="1:47">
      <c r="A59" s="8" t="s">
        <v>232</v>
      </c>
      <c r="B59" s="26" t="s">
        <v>226</v>
      </c>
      <c r="C59" s="26" t="s">
        <v>233</v>
      </c>
      <c r="D59" s="10">
        <f>ROUND(IF('Indicator Data'!O61="No data",IF((0.1284*LN('Indicator Data'!BA61)-0.4735)&gt;D$140,0,IF((0.1284*LN('Indicator Data'!BA61)-0.4735)&lt;D$139,10,(D$140-(0.1284*LN('Indicator Data'!BA61)-0.4735))/(D$140-D$139)*10)),IF('Indicator Data'!O61&gt;D$140,0,IF('Indicator Data'!O61&lt;D$139,10,(D$140-'Indicator Data'!O61)/(D$140-D$139)*10))),1)</f>
        <v>8.8000000000000007</v>
      </c>
      <c r="E59" s="10">
        <f>IF('Indicator Data'!P61="No data","x",ROUND(IF('Indicator Data'!P61&gt;E$140,10,IF('Indicator Data'!P61&lt;E$139,0,10-(E$140-'Indicator Data'!P61)/(E$140-E$139)*10)),1))</f>
        <v>10</v>
      </c>
      <c r="F59" s="47">
        <f t="shared" si="0"/>
        <v>9.5</v>
      </c>
      <c r="G59" s="10">
        <f>IF('Indicator Data'!AG61="No data","x",ROUND(IF('Indicator Data'!AG61&gt;G$140,10,IF('Indicator Data'!AG61&lt;G$139,0,10-(G$140-'Indicator Data'!AG61)/(G$140-G$139)*10)),1))</f>
        <v>8.1</v>
      </c>
      <c r="H59" s="10">
        <f>IF('Indicator Data'!AH61="No data","x",ROUND(IF('Indicator Data'!AH61&gt;H$140,10,IF('Indicator Data'!AH61&lt;H$139,0,10-(H$140-'Indicator Data'!AH61)/(H$140-H$139)*10)),1))</f>
        <v>2</v>
      </c>
      <c r="I59" s="47">
        <f t="shared" si="1"/>
        <v>5.0999999999999996</v>
      </c>
      <c r="J59" s="31">
        <f>SUM('Indicator Data'!R61,SUM('Indicator Data'!S61:T61)*1000000)</f>
        <v>4160173884</v>
      </c>
      <c r="K59" s="31">
        <f>J59/'Indicator Data'!BD61</f>
        <v>171.86088492428274</v>
      </c>
      <c r="L59" s="10">
        <f t="shared" si="2"/>
        <v>3.4</v>
      </c>
      <c r="M59" s="10">
        <f>IF('Indicator Data'!U61="No data","x",ROUND(IF('Indicator Data'!U61&gt;M$140,10,IF('Indicator Data'!U61&lt;M$139,0,10-(M$140-'Indicator Data'!U61)/(M$140-M$139)*10)),1))</f>
        <v>9.6999999999999993</v>
      </c>
      <c r="N59" s="116">
        <f>'Indicator Data'!Q61/'Indicator Data'!BD61*1000000</f>
        <v>29.960413535147385</v>
      </c>
      <c r="O59" s="10">
        <f t="shared" si="3"/>
        <v>3</v>
      </c>
      <c r="P59" s="47">
        <f t="shared" si="4"/>
        <v>5.4</v>
      </c>
      <c r="Q59" s="40">
        <f t="shared" si="5"/>
        <v>7.4</v>
      </c>
      <c r="R59" s="31">
        <f>IF(AND('Indicator Data'!AM61="No data",'Indicator Data'!AN61="No data"),0,SUM('Indicator Data'!AM61:AO61))</f>
        <v>78650</v>
      </c>
      <c r="S59" s="10">
        <f t="shared" si="6"/>
        <v>6.3</v>
      </c>
      <c r="T59" s="37">
        <f>R59/'Indicator Data'!$BB61</f>
        <v>1.4717109645741487E-2</v>
      </c>
      <c r="U59" s="10">
        <f t="shared" si="7"/>
        <v>6.2</v>
      </c>
      <c r="V59" s="11">
        <f t="shared" si="8"/>
        <v>6.3</v>
      </c>
      <c r="W59" s="10">
        <f>IF('Indicator Data'!AB61="No data","x",ROUND(IF('Indicator Data'!AB61&gt;W$140,10,IF('Indicator Data'!AB61&lt;W$139,0,10-(W$140-'Indicator Data'!AB61)/(W$140-W$139)*10)),1))</f>
        <v>0.3</v>
      </c>
      <c r="X59" s="10">
        <f>IF('Indicator Data'!AA61="No data","x",ROUND(IF('Indicator Data'!AA61&gt;X$140,10,IF('Indicator Data'!AA61&lt;X$139,0,10-(X$140-'Indicator Data'!AA61)/(X$140-X$139)*10)),1))</f>
        <v>1.4</v>
      </c>
      <c r="Y59" s="10">
        <f>IF('Indicator Data'!AF61="No data","x",ROUND(IF('Indicator Data'!AF61&gt;Y$140,10,IF('Indicator Data'!AF61&lt;Y$139,0,10-(Y$140-'Indicator Data'!AF61)/(Y$140-Y$139)*10)),1))</f>
        <v>8.1999999999999993</v>
      </c>
      <c r="Z59" s="120">
        <f>IF('Indicator Data'!AC61="No data","x",'Indicator Data'!AC61/'Indicator Data'!$BB61*100000)</f>
        <v>0</v>
      </c>
      <c r="AA59" s="118">
        <f t="shared" si="9"/>
        <v>0</v>
      </c>
      <c r="AB59" s="120">
        <f>IF('Indicator Data'!AD61="No data","x",'Indicator Data'!AD61/'Indicator Data'!$BB61*100000)</f>
        <v>3.9950450214441293</v>
      </c>
      <c r="AC59" s="118">
        <f t="shared" si="10"/>
        <v>8.6999999999999993</v>
      </c>
      <c r="AD59" s="47">
        <f t="shared" si="11"/>
        <v>3.7</v>
      </c>
      <c r="AE59" s="10">
        <f>IF('Indicator Data'!V61="No data","x",ROUND(IF('Indicator Data'!V61&gt;AE$140,10,IF('Indicator Data'!V61&lt;AE$139,0,10-(AE$140-'Indicator Data'!V61)/(AE$140-AE$139)*10)),1))</f>
        <v>9</v>
      </c>
      <c r="AF59" s="10">
        <f>IF('Indicator Data'!W61="No data","x",ROUND(IF('Indicator Data'!W61&gt;AF$140,10,IF('Indicator Data'!W61&lt;AF$139,0,10-(AF$140-'Indicator Data'!W61)/(AF$140-AF$139)*10)),1))</f>
        <v>3.9</v>
      </c>
      <c r="AG59" s="47">
        <f t="shared" si="12"/>
        <v>6.5</v>
      </c>
      <c r="AH59" s="10">
        <f>IF('Indicator Data'!AP61="No data","x",ROUND(IF('Indicator Data'!AP61&gt;AH$140,10,IF('Indicator Data'!AP61&lt;AH$139,0,10-(AH$140-'Indicator Data'!AP61)/(AH$140-AH$139)*10)),1))</f>
        <v>7.4</v>
      </c>
      <c r="AI59" s="10">
        <f>IF('Indicator Data'!AQ61="No data","x",ROUND(IF('Indicator Data'!AQ61&gt;AI$140,10,IF('Indicator Data'!AQ61&lt;AI$139,0,10-(AI$140-'Indicator Data'!AQ61)/(AI$140-AI$139)*10)),1))</f>
        <v>3.8</v>
      </c>
      <c r="AJ59" s="47">
        <f t="shared" si="13"/>
        <v>5.6</v>
      </c>
      <c r="AK59" s="31">
        <f>'Indicator Data'!AK61+'Indicator Data'!AJ61*0.5+'Indicator Data'!AI61*0.25</f>
        <v>500130.06547619047</v>
      </c>
      <c r="AL59" s="38">
        <f>AK59/'Indicator Data'!BB61</f>
        <v>9.3585111389001455E-2</v>
      </c>
      <c r="AM59" s="47">
        <f t="shared" si="14"/>
        <v>9.4</v>
      </c>
      <c r="AN59" s="38">
        <f>IF('Indicator Data'!AL61="No data","x",'Indicator Data'!AL61/'Indicator Data'!BB61)</f>
        <v>9.7686990561589179E-2</v>
      </c>
      <c r="AO59" s="10">
        <f t="shared" si="15"/>
        <v>4.9000000000000004</v>
      </c>
      <c r="AP59" s="47">
        <f t="shared" si="16"/>
        <v>4.9000000000000004</v>
      </c>
      <c r="AQ59" s="32">
        <f t="shared" si="17"/>
        <v>6.5</v>
      </c>
      <c r="AR59" s="50">
        <f t="shared" si="18"/>
        <v>6.4</v>
      </c>
      <c r="AU59" s="8">
        <v>4.0999999999999996</v>
      </c>
    </row>
    <row r="60" spans="1:47">
      <c r="A60" s="8" t="s">
        <v>234</v>
      </c>
      <c r="B60" s="26" t="s">
        <v>226</v>
      </c>
      <c r="C60" s="26" t="s">
        <v>235</v>
      </c>
      <c r="D60" s="10">
        <f>ROUND(IF('Indicator Data'!O62="No data",IF((0.1284*LN('Indicator Data'!BA62)-0.4735)&gt;D$140,0,IF((0.1284*LN('Indicator Data'!BA62)-0.4735)&lt;D$139,10,(D$140-(0.1284*LN('Indicator Data'!BA62)-0.4735))/(D$140-D$139)*10)),IF('Indicator Data'!O62&gt;D$140,0,IF('Indicator Data'!O62&lt;D$139,10,(D$140-'Indicator Data'!O62)/(D$140-D$139)*10))),1)</f>
        <v>7.2</v>
      </c>
      <c r="E60" s="10">
        <f>IF('Indicator Data'!P62="No data","x",ROUND(IF('Indicator Data'!P62&gt;E$140,10,IF('Indicator Data'!P62&lt;E$139,0,10-(E$140-'Indicator Data'!P62)/(E$140-E$139)*10)),1))</f>
        <v>4</v>
      </c>
      <c r="F60" s="47">
        <f t="shared" si="0"/>
        <v>5.8</v>
      </c>
      <c r="G60" s="10">
        <f>IF('Indicator Data'!AG62="No data","x",ROUND(IF('Indicator Data'!AG62&gt;G$140,10,IF('Indicator Data'!AG62&lt;G$139,0,10-(G$140-'Indicator Data'!AG62)/(G$140-G$139)*10)),1))</f>
        <v>8.1</v>
      </c>
      <c r="H60" s="10">
        <f>IF('Indicator Data'!AH62="No data","x",ROUND(IF('Indicator Data'!AH62&gt;H$140,10,IF('Indicator Data'!AH62&lt;H$139,0,10-(H$140-'Indicator Data'!AH62)/(H$140-H$139)*10)),1))</f>
        <v>2</v>
      </c>
      <c r="I60" s="47">
        <f t="shared" si="1"/>
        <v>5.0999999999999996</v>
      </c>
      <c r="J60" s="31">
        <f>SUM('Indicator Data'!R62,SUM('Indicator Data'!S62:T62)*1000000)</f>
        <v>4160173884</v>
      </c>
      <c r="K60" s="31">
        <f>J60/'Indicator Data'!BD62</f>
        <v>171.86088492428274</v>
      </c>
      <c r="L60" s="10">
        <f t="shared" si="2"/>
        <v>3.4</v>
      </c>
      <c r="M60" s="10">
        <f>IF('Indicator Data'!U62="No data","x",ROUND(IF('Indicator Data'!U62&gt;M$140,10,IF('Indicator Data'!U62&lt;M$139,0,10-(M$140-'Indicator Data'!U62)/(M$140-M$139)*10)),1))</f>
        <v>9.6999999999999993</v>
      </c>
      <c r="N60" s="116">
        <f>'Indicator Data'!Q62/'Indicator Data'!BD62*1000000</f>
        <v>29.960413535147385</v>
      </c>
      <c r="O60" s="10">
        <f t="shared" si="3"/>
        <v>3</v>
      </c>
      <c r="P60" s="47">
        <f t="shared" si="4"/>
        <v>5.4</v>
      </c>
      <c r="Q60" s="40">
        <f t="shared" si="5"/>
        <v>5.5</v>
      </c>
      <c r="R60" s="31">
        <f>IF(AND('Indicator Data'!AM62="No data",'Indicator Data'!AN62="No data"),0,SUM('Indicator Data'!AM62:AO62))</f>
        <v>9693</v>
      </c>
      <c r="S60" s="10">
        <f t="shared" si="6"/>
        <v>3.3</v>
      </c>
      <c r="T60" s="37">
        <f>R60/'Indicator Data'!$BB62</f>
        <v>6.7183172393143198E-3</v>
      </c>
      <c r="U60" s="10">
        <f t="shared" si="7"/>
        <v>5.0999999999999996</v>
      </c>
      <c r="V60" s="11">
        <f t="shared" si="8"/>
        <v>4.2</v>
      </c>
      <c r="W60" s="10">
        <f>IF('Indicator Data'!AB62="No data","x",ROUND(IF('Indicator Data'!AB62&gt;W$140,10,IF('Indicator Data'!AB62&lt;W$139,0,10-(W$140-'Indicator Data'!AB62)/(W$140-W$139)*10)),1))</f>
        <v>1.7</v>
      </c>
      <c r="X60" s="10">
        <f>IF('Indicator Data'!AA62="No data","x",ROUND(IF('Indicator Data'!AA62&gt;X$140,10,IF('Indicator Data'!AA62&lt;X$139,0,10-(X$140-'Indicator Data'!AA62)/(X$140-X$139)*10)),1))</f>
        <v>1.4</v>
      </c>
      <c r="Y60" s="10">
        <f>IF('Indicator Data'!AF62="No data","x",ROUND(IF('Indicator Data'!AF62&gt;Y$140,10,IF('Indicator Data'!AF62&lt;Y$139,0,10-(Y$140-'Indicator Data'!AF62)/(Y$140-Y$139)*10)),1))</f>
        <v>8.1999999999999993</v>
      </c>
      <c r="Z60" s="120">
        <f>IF('Indicator Data'!AC62="No data","x",'Indicator Data'!AC62/'Indicator Data'!$BB62*100000)</f>
        <v>0</v>
      </c>
      <c r="AA60" s="118">
        <f t="shared" si="9"/>
        <v>0</v>
      </c>
      <c r="AB60" s="120">
        <f>IF('Indicator Data'!AD62="No data","x",'Indicator Data'!AD62/'Indicator Data'!$BB62*100000)</f>
        <v>14.797902925756807</v>
      </c>
      <c r="AC60" s="118">
        <f t="shared" si="10"/>
        <v>10</v>
      </c>
      <c r="AD60" s="47">
        <f t="shared" si="11"/>
        <v>4.3</v>
      </c>
      <c r="AE60" s="10">
        <f>IF('Indicator Data'!V62="No data","x",ROUND(IF('Indicator Data'!V62&gt;AE$140,10,IF('Indicator Data'!V62&lt;AE$139,0,10-(AE$140-'Indicator Data'!V62)/(AE$140-AE$139)*10)),1))</f>
        <v>9</v>
      </c>
      <c r="AF60" s="10">
        <f>IF('Indicator Data'!W62="No data","x",ROUND(IF('Indicator Data'!W62&gt;AF$140,10,IF('Indicator Data'!W62&lt;AF$139,0,10-(AF$140-'Indicator Data'!W62)/(AF$140-AF$139)*10)),1))</f>
        <v>0.9</v>
      </c>
      <c r="AG60" s="47">
        <f t="shared" si="12"/>
        <v>5</v>
      </c>
      <c r="AH60" s="10">
        <f>IF('Indicator Data'!AP62="No data","x",ROUND(IF('Indicator Data'!AP62&gt;AH$140,10,IF('Indicator Data'!AP62&lt;AH$139,0,10-(AH$140-'Indicator Data'!AP62)/(AH$140-AH$139)*10)),1))</f>
        <v>3.7</v>
      </c>
      <c r="AI60" s="10">
        <f>IF('Indicator Data'!AQ62="No data","x",ROUND(IF('Indicator Data'!AQ62&gt;AI$140,10,IF('Indicator Data'!AQ62&lt;AI$139,0,10-(AI$140-'Indicator Data'!AQ62)/(AI$140-AI$139)*10)),1))</f>
        <v>1.9</v>
      </c>
      <c r="AJ60" s="47">
        <f t="shared" si="13"/>
        <v>2.8</v>
      </c>
      <c r="AK60" s="31">
        <f>'Indicator Data'!AK62+'Indicator Data'!AJ62*0.5+'Indicator Data'!AI62*0.25</f>
        <v>33281.315476190473</v>
      </c>
      <c r="AL60" s="38">
        <f>AK60/'Indicator Data'!BB62</f>
        <v>2.306761946876601E-2</v>
      </c>
      <c r="AM60" s="47">
        <f t="shared" si="14"/>
        <v>2.2999999999999998</v>
      </c>
      <c r="AN60" s="38">
        <f>IF('Indicator Data'!AL62="No data","x",'Indicator Data'!AL62/'Indicator Data'!BB62)</f>
        <v>0.12353788401771035</v>
      </c>
      <c r="AO60" s="10">
        <f t="shared" si="15"/>
        <v>6.2</v>
      </c>
      <c r="AP60" s="47">
        <f t="shared" si="16"/>
        <v>6.2</v>
      </c>
      <c r="AQ60" s="32">
        <f t="shared" si="17"/>
        <v>4.3</v>
      </c>
      <c r="AR60" s="50">
        <f t="shared" si="18"/>
        <v>4.3</v>
      </c>
      <c r="AU60" s="8">
        <v>2.9</v>
      </c>
    </row>
    <row r="61" spans="1:47">
      <c r="A61" s="8" t="s">
        <v>236</v>
      </c>
      <c r="B61" s="26" t="s">
        <v>226</v>
      </c>
      <c r="C61" s="26" t="s">
        <v>237</v>
      </c>
      <c r="D61" s="10">
        <f>ROUND(IF('Indicator Data'!O63="No data",IF((0.1284*LN('Indicator Data'!BA63)-0.4735)&gt;D$140,0,IF((0.1284*LN('Indicator Data'!BA63)-0.4735)&lt;D$139,10,(D$140-(0.1284*LN('Indicator Data'!BA63)-0.4735))/(D$140-D$139)*10)),IF('Indicator Data'!O63&gt;D$140,0,IF('Indicator Data'!O63&lt;D$139,10,(D$140-'Indicator Data'!O63)/(D$140-D$139)*10))),1)</f>
        <v>9.1999999999999993</v>
      </c>
      <c r="E61" s="10">
        <f>IF('Indicator Data'!P63="No data","x",ROUND(IF('Indicator Data'!P63&gt;E$140,10,IF('Indicator Data'!P63&lt;E$139,0,10-(E$140-'Indicator Data'!P63)/(E$140-E$139)*10)),1))</f>
        <v>10</v>
      </c>
      <c r="F61" s="47">
        <f t="shared" si="0"/>
        <v>9.6999999999999993</v>
      </c>
      <c r="G61" s="10">
        <f>IF('Indicator Data'!AG63="No data","x",ROUND(IF('Indicator Data'!AG63&gt;G$140,10,IF('Indicator Data'!AG63&lt;G$139,0,10-(G$140-'Indicator Data'!AG63)/(G$140-G$139)*10)),1))</f>
        <v>8.1</v>
      </c>
      <c r="H61" s="10">
        <f>IF('Indicator Data'!AH63="No data","x",ROUND(IF('Indicator Data'!AH63&gt;H$140,10,IF('Indicator Data'!AH63&lt;H$139,0,10-(H$140-'Indicator Data'!AH63)/(H$140-H$139)*10)),1))</f>
        <v>2</v>
      </c>
      <c r="I61" s="47">
        <f t="shared" si="1"/>
        <v>5.0999999999999996</v>
      </c>
      <c r="J61" s="31">
        <f>SUM('Indicator Data'!R63,SUM('Indicator Data'!S63:T63)*1000000)</f>
        <v>4160173884</v>
      </c>
      <c r="K61" s="31">
        <f>J61/'Indicator Data'!BD63</f>
        <v>171.86088492428274</v>
      </c>
      <c r="L61" s="10">
        <f t="shared" si="2"/>
        <v>3.4</v>
      </c>
      <c r="M61" s="10">
        <f>IF('Indicator Data'!U63="No data","x",ROUND(IF('Indicator Data'!U63&gt;M$140,10,IF('Indicator Data'!U63&lt;M$139,0,10-(M$140-'Indicator Data'!U63)/(M$140-M$139)*10)),1))</f>
        <v>9.6999999999999993</v>
      </c>
      <c r="N61" s="116">
        <f>'Indicator Data'!Q63/'Indicator Data'!BD63*1000000</f>
        <v>29.960413535147385</v>
      </c>
      <c r="O61" s="10">
        <f t="shared" si="3"/>
        <v>3</v>
      </c>
      <c r="P61" s="47">
        <f t="shared" si="4"/>
        <v>5.4</v>
      </c>
      <c r="Q61" s="40">
        <f t="shared" si="5"/>
        <v>7.5</v>
      </c>
      <c r="R61" s="31">
        <f>IF(AND('Indicator Data'!AM63="No data",'Indicator Data'!AN63="No data"),0,SUM('Indicator Data'!AM63:AO63))</f>
        <v>129869</v>
      </c>
      <c r="S61" s="10">
        <f t="shared" si="6"/>
        <v>7</v>
      </c>
      <c r="T61" s="37">
        <f>R61/'Indicator Data'!$BB63</f>
        <v>2.6373018936854745E-2</v>
      </c>
      <c r="U61" s="10">
        <f t="shared" si="7"/>
        <v>7.1</v>
      </c>
      <c r="V61" s="11">
        <f t="shared" si="8"/>
        <v>7.1</v>
      </c>
      <c r="W61" s="10">
        <f>IF('Indicator Data'!AB63="No data","x",ROUND(IF('Indicator Data'!AB63&gt;W$140,10,IF('Indicator Data'!AB63&lt;W$139,0,10-(W$140-'Indicator Data'!AB63)/(W$140-W$139)*10)),1))</f>
        <v>0.3</v>
      </c>
      <c r="X61" s="10">
        <f>IF('Indicator Data'!AA63="No data","x",ROUND(IF('Indicator Data'!AA63&gt;X$140,10,IF('Indicator Data'!AA63&lt;X$139,0,10-(X$140-'Indicator Data'!AA63)/(X$140-X$139)*10)),1))</f>
        <v>1.4</v>
      </c>
      <c r="Y61" s="10">
        <f>IF('Indicator Data'!AF63="No data","x",ROUND(IF('Indicator Data'!AF63&gt;Y$140,10,IF('Indicator Data'!AF63&lt;Y$139,0,10-(Y$140-'Indicator Data'!AF63)/(Y$140-Y$139)*10)),1))</f>
        <v>8.1999999999999993</v>
      </c>
      <c r="Z61" s="120">
        <f>IF('Indicator Data'!AC63="No data","x",'Indicator Data'!AC63/'Indicator Data'!$BB63*100000)</f>
        <v>0</v>
      </c>
      <c r="AA61" s="118">
        <f t="shared" si="9"/>
        <v>0</v>
      </c>
      <c r="AB61" s="120">
        <f>IF('Indicator Data'!AD63="No data","x",'Indicator Data'!AD63/'Indicator Data'!$BB63*100000)</f>
        <v>4.3356301681066984</v>
      </c>
      <c r="AC61" s="118">
        <f t="shared" si="10"/>
        <v>8.8000000000000007</v>
      </c>
      <c r="AD61" s="47">
        <f t="shared" si="11"/>
        <v>3.7</v>
      </c>
      <c r="AE61" s="10">
        <f>IF('Indicator Data'!V63="No data","x",ROUND(IF('Indicator Data'!V63&gt;AE$140,10,IF('Indicator Data'!V63&lt;AE$139,0,10-(AE$140-'Indicator Data'!V63)/(AE$140-AE$139)*10)),1))</f>
        <v>9</v>
      </c>
      <c r="AF61" s="10">
        <f>IF('Indicator Data'!W63="No data","x",ROUND(IF('Indicator Data'!W63&gt;AF$140,10,IF('Indicator Data'!W63&lt;AF$139,0,10-(AF$140-'Indicator Data'!W63)/(AF$140-AF$139)*10)),1))</f>
        <v>1.8</v>
      </c>
      <c r="AG61" s="47">
        <f t="shared" si="12"/>
        <v>5.4</v>
      </c>
      <c r="AH61" s="10">
        <f>IF('Indicator Data'!AP63="No data","x",ROUND(IF('Indicator Data'!AP63&gt;AH$140,10,IF('Indicator Data'!AP63&lt;AH$139,0,10-(AH$140-'Indicator Data'!AP63)/(AH$140-AH$139)*10)),1))</f>
        <v>5.9</v>
      </c>
      <c r="AI61" s="10">
        <f>IF('Indicator Data'!AQ63="No data","x",ROUND(IF('Indicator Data'!AQ63&gt;AI$140,10,IF('Indicator Data'!AQ63&lt;AI$139,0,10-(AI$140-'Indicator Data'!AQ63)/(AI$140-AI$139)*10)),1))</f>
        <v>2.6</v>
      </c>
      <c r="AJ61" s="47">
        <f t="shared" si="13"/>
        <v>4.3</v>
      </c>
      <c r="AK61" s="31">
        <f>'Indicator Data'!AK63+'Indicator Data'!AJ63*0.5+'Indicator Data'!AI63*0.25</f>
        <v>491317.56547619047</v>
      </c>
      <c r="AL61" s="38">
        <f>AK61/'Indicator Data'!BB63</f>
        <v>9.9773829461325972E-2</v>
      </c>
      <c r="AM61" s="47">
        <f t="shared" si="14"/>
        <v>10</v>
      </c>
      <c r="AN61" s="38">
        <f>IF('Indicator Data'!AL63="No data","x",'Indicator Data'!AL63/'Indicator Data'!BB63)</f>
        <v>0.14272082217357021</v>
      </c>
      <c r="AO61" s="10">
        <f t="shared" si="15"/>
        <v>7.1</v>
      </c>
      <c r="AP61" s="47">
        <f t="shared" si="16"/>
        <v>7.1</v>
      </c>
      <c r="AQ61" s="32">
        <f t="shared" si="17"/>
        <v>6.9</v>
      </c>
      <c r="AR61" s="50">
        <f t="shared" si="18"/>
        <v>7</v>
      </c>
      <c r="AU61" s="8">
        <v>2.9</v>
      </c>
    </row>
    <row r="62" spans="1:47">
      <c r="A62" s="8" t="s">
        <v>238</v>
      </c>
      <c r="B62" s="26" t="s">
        <v>226</v>
      </c>
      <c r="C62" s="26" t="s">
        <v>239</v>
      </c>
      <c r="D62" s="10">
        <f>ROUND(IF('Indicator Data'!O64="No data",IF((0.1284*LN('Indicator Data'!BA64)-0.4735)&gt;D$140,0,IF((0.1284*LN('Indicator Data'!BA64)-0.4735)&lt;D$139,10,(D$140-(0.1284*LN('Indicator Data'!BA64)-0.4735))/(D$140-D$139)*10)),IF('Indicator Data'!O64&gt;D$140,0,IF('Indicator Data'!O64&lt;D$139,10,(D$140-'Indicator Data'!O64)/(D$140-D$139)*10))),1)</f>
        <v>7.2</v>
      </c>
      <c r="E62" s="10">
        <f>IF('Indicator Data'!P64="No data","x",ROUND(IF('Indicator Data'!P64&gt;E$140,10,IF('Indicator Data'!P64&lt;E$139,0,10-(E$140-'Indicator Data'!P64)/(E$140-E$139)*10)),1))</f>
        <v>10</v>
      </c>
      <c r="F62" s="47">
        <f t="shared" si="0"/>
        <v>9</v>
      </c>
      <c r="G62" s="10">
        <f>IF('Indicator Data'!AG64="No data","x",ROUND(IF('Indicator Data'!AG64&gt;G$140,10,IF('Indicator Data'!AG64&lt;G$139,0,10-(G$140-'Indicator Data'!AG64)/(G$140-G$139)*10)),1))</f>
        <v>8.1</v>
      </c>
      <c r="H62" s="10">
        <f>IF('Indicator Data'!AH64="No data","x",ROUND(IF('Indicator Data'!AH64&gt;H$140,10,IF('Indicator Data'!AH64&lt;H$139,0,10-(H$140-'Indicator Data'!AH64)/(H$140-H$139)*10)),1))</f>
        <v>2</v>
      </c>
      <c r="I62" s="47">
        <f t="shared" si="1"/>
        <v>5.0999999999999996</v>
      </c>
      <c r="J62" s="31">
        <f>SUM('Indicator Data'!R64,SUM('Indicator Data'!S64:T64)*1000000)</f>
        <v>4160173884</v>
      </c>
      <c r="K62" s="31">
        <f>J62/'Indicator Data'!BD64</f>
        <v>171.86088492428274</v>
      </c>
      <c r="L62" s="10">
        <f t="shared" si="2"/>
        <v>3.4</v>
      </c>
      <c r="M62" s="10">
        <f>IF('Indicator Data'!U64="No data","x",ROUND(IF('Indicator Data'!U64&gt;M$140,10,IF('Indicator Data'!U64&lt;M$139,0,10-(M$140-'Indicator Data'!U64)/(M$140-M$139)*10)),1))</f>
        <v>9.6999999999999993</v>
      </c>
      <c r="N62" s="116">
        <f>'Indicator Data'!Q64/'Indicator Data'!BD64*1000000</f>
        <v>29.960413535147385</v>
      </c>
      <c r="O62" s="10">
        <f t="shared" si="3"/>
        <v>3</v>
      </c>
      <c r="P62" s="47">
        <f t="shared" si="4"/>
        <v>5.4</v>
      </c>
      <c r="Q62" s="40">
        <f t="shared" si="5"/>
        <v>7.1</v>
      </c>
      <c r="R62" s="31">
        <f>IF(AND('Indicator Data'!AM64="No data",'Indicator Data'!AN64="No data"),0,SUM('Indicator Data'!AM64:AO64))</f>
        <v>242836</v>
      </c>
      <c r="S62" s="10">
        <f t="shared" si="6"/>
        <v>8</v>
      </c>
      <c r="T62" s="37">
        <f>R62/'Indicator Data'!$BB64</f>
        <v>5.9122593022717919E-2</v>
      </c>
      <c r="U62" s="10">
        <f t="shared" si="7"/>
        <v>8.6999999999999993</v>
      </c>
      <c r="V62" s="11">
        <f t="shared" si="8"/>
        <v>8.4</v>
      </c>
      <c r="W62" s="10">
        <f>IF('Indicator Data'!AB64="No data","x",ROUND(IF('Indicator Data'!AB64&gt;W$140,10,IF('Indicator Data'!AB64&lt;W$139,0,10-(W$140-'Indicator Data'!AB64)/(W$140-W$139)*10)),1))</f>
        <v>0.1</v>
      </c>
      <c r="X62" s="10">
        <f>IF('Indicator Data'!AA64="No data","x",ROUND(IF('Indicator Data'!AA64&gt;X$140,10,IF('Indicator Data'!AA64&lt;X$139,0,10-(X$140-'Indicator Data'!AA64)/(X$140-X$139)*10)),1))</f>
        <v>1.4</v>
      </c>
      <c r="Y62" s="10">
        <f>IF('Indicator Data'!AF64="No data","x",ROUND(IF('Indicator Data'!AF64&gt;Y$140,10,IF('Indicator Data'!AF64&lt;Y$139,0,10-(Y$140-'Indicator Data'!AF64)/(Y$140-Y$139)*10)),1))</f>
        <v>8.1999999999999993</v>
      </c>
      <c r="Z62" s="120">
        <f>IF('Indicator Data'!AC64="No data","x",'Indicator Data'!AC64/'Indicator Data'!$BB64*100000)</f>
        <v>0</v>
      </c>
      <c r="AA62" s="118">
        <f t="shared" si="9"/>
        <v>0</v>
      </c>
      <c r="AB62" s="120">
        <f>IF('Indicator Data'!AD64="No data","x",'Indicator Data'!AD64/'Indicator Data'!$BB64*100000)</f>
        <v>5.1980240204707195</v>
      </c>
      <c r="AC62" s="118">
        <f t="shared" si="10"/>
        <v>9.1</v>
      </c>
      <c r="AD62" s="47">
        <f t="shared" si="11"/>
        <v>3.8</v>
      </c>
      <c r="AE62" s="10">
        <f>IF('Indicator Data'!V64="No data","x",ROUND(IF('Indicator Data'!V64&gt;AE$140,10,IF('Indicator Data'!V64&lt;AE$139,0,10-(AE$140-'Indicator Data'!V64)/(AE$140-AE$139)*10)),1))</f>
        <v>9</v>
      </c>
      <c r="AF62" s="10">
        <f>IF('Indicator Data'!W64="No data","x",ROUND(IF('Indicator Data'!W64&gt;AF$140,10,IF('Indicator Data'!W64&lt;AF$139,0,10-(AF$140-'Indicator Data'!W64)/(AF$140-AF$139)*10)),1))</f>
        <v>2.1</v>
      </c>
      <c r="AG62" s="47">
        <f t="shared" si="12"/>
        <v>5.6</v>
      </c>
      <c r="AH62" s="10">
        <f>IF('Indicator Data'!AP64="No data","x",ROUND(IF('Indicator Data'!AP64&gt;AH$140,10,IF('Indicator Data'!AP64&lt;AH$139,0,10-(AH$140-'Indicator Data'!AP64)/(AH$140-AH$139)*10)),1))</f>
        <v>4.5999999999999996</v>
      </c>
      <c r="AI62" s="10">
        <f>IF('Indicator Data'!AQ64="No data","x",ROUND(IF('Indicator Data'!AQ64&gt;AI$140,10,IF('Indicator Data'!AQ64&lt;AI$139,0,10-(AI$140-'Indicator Data'!AQ64)/(AI$140-AI$139)*10)),1))</f>
        <v>2.7</v>
      </c>
      <c r="AJ62" s="47">
        <f t="shared" si="13"/>
        <v>3.7</v>
      </c>
      <c r="AK62" s="31">
        <f>'Indicator Data'!AK64+'Indicator Data'!AJ64*0.5+'Indicator Data'!AI64*0.25</f>
        <v>491317.56547619047</v>
      </c>
      <c r="AL62" s="38">
        <f>AK62/'Indicator Data'!BB64</f>
        <v>0.11961969587936457</v>
      </c>
      <c r="AM62" s="47">
        <f t="shared" si="14"/>
        <v>10</v>
      </c>
      <c r="AN62" s="38">
        <f>IF('Indicator Data'!AL64="No data","x",'Indicator Data'!AL64/'Indicator Data'!BB64)</f>
        <v>0.19778444877816001</v>
      </c>
      <c r="AO62" s="10">
        <f t="shared" si="15"/>
        <v>9.9</v>
      </c>
      <c r="AP62" s="47">
        <f t="shared" si="16"/>
        <v>9.9</v>
      </c>
      <c r="AQ62" s="32">
        <f t="shared" si="17"/>
        <v>7.8</v>
      </c>
      <c r="AR62" s="50">
        <f t="shared" si="18"/>
        <v>8.1</v>
      </c>
      <c r="AU62" s="8">
        <v>3</v>
      </c>
    </row>
    <row r="63" spans="1:47">
      <c r="A63" s="8" t="s">
        <v>240</v>
      </c>
      <c r="B63" s="26" t="s">
        <v>226</v>
      </c>
      <c r="C63" s="26" t="s">
        <v>241</v>
      </c>
      <c r="D63" s="10">
        <f>ROUND(IF('Indicator Data'!O65="No data",IF((0.1284*LN('Indicator Data'!BA65)-0.4735)&gt;D$140,0,IF((0.1284*LN('Indicator Data'!BA65)-0.4735)&lt;D$139,10,(D$140-(0.1284*LN('Indicator Data'!BA65)-0.4735))/(D$140-D$139)*10)),IF('Indicator Data'!O65&gt;D$140,0,IF('Indicator Data'!O65&lt;D$139,10,(D$140-'Indicator Data'!O65)/(D$140-D$139)*10))),1)</f>
        <v>9.1</v>
      </c>
      <c r="E63" s="10">
        <f>IF('Indicator Data'!P65="No data","x",ROUND(IF('Indicator Data'!P65&gt;E$140,10,IF('Indicator Data'!P65&lt;E$139,0,10-(E$140-'Indicator Data'!P65)/(E$140-E$139)*10)),1))</f>
        <v>10</v>
      </c>
      <c r="F63" s="47">
        <f t="shared" si="0"/>
        <v>9.6</v>
      </c>
      <c r="G63" s="10">
        <f>IF('Indicator Data'!AG65="No data","x",ROUND(IF('Indicator Data'!AG65&gt;G$140,10,IF('Indicator Data'!AG65&lt;G$139,0,10-(G$140-'Indicator Data'!AG65)/(G$140-G$139)*10)),1))</f>
        <v>8.1</v>
      </c>
      <c r="H63" s="10">
        <f>IF('Indicator Data'!AH65="No data","x",ROUND(IF('Indicator Data'!AH65&gt;H$140,10,IF('Indicator Data'!AH65&lt;H$139,0,10-(H$140-'Indicator Data'!AH65)/(H$140-H$139)*10)),1))</f>
        <v>2</v>
      </c>
      <c r="I63" s="47">
        <f t="shared" si="1"/>
        <v>5.0999999999999996</v>
      </c>
      <c r="J63" s="31">
        <f>SUM('Indicator Data'!R65,SUM('Indicator Data'!S65:T65)*1000000)</f>
        <v>4160173884</v>
      </c>
      <c r="K63" s="31">
        <f>J63/'Indicator Data'!BD65</f>
        <v>171.86088492428274</v>
      </c>
      <c r="L63" s="10">
        <f t="shared" si="2"/>
        <v>3.4</v>
      </c>
      <c r="M63" s="10">
        <f>IF('Indicator Data'!U65="No data","x",ROUND(IF('Indicator Data'!U65&gt;M$140,10,IF('Indicator Data'!U65&lt;M$139,0,10-(M$140-'Indicator Data'!U65)/(M$140-M$139)*10)),1))</f>
        <v>9.6999999999999993</v>
      </c>
      <c r="N63" s="116">
        <f>'Indicator Data'!Q65/'Indicator Data'!BD65*1000000</f>
        <v>29.960413535147385</v>
      </c>
      <c r="O63" s="10">
        <f t="shared" si="3"/>
        <v>3</v>
      </c>
      <c r="P63" s="47">
        <f t="shared" si="4"/>
        <v>5.4</v>
      </c>
      <c r="Q63" s="40">
        <f t="shared" si="5"/>
        <v>7.4</v>
      </c>
      <c r="R63" s="31">
        <f>IF(AND('Indicator Data'!AM65="No data",'Indicator Data'!AN65="No data"),0,SUM('Indicator Data'!AM65:AO65))</f>
        <v>77</v>
      </c>
      <c r="S63" s="10">
        <f t="shared" si="6"/>
        <v>0</v>
      </c>
      <c r="T63" s="37">
        <f>R63/'Indicator Data'!$BB65</f>
        <v>1.4035821969634137E-5</v>
      </c>
      <c r="U63" s="10">
        <f t="shared" si="7"/>
        <v>0</v>
      </c>
      <c r="V63" s="11">
        <f t="shared" si="8"/>
        <v>0</v>
      </c>
      <c r="W63" s="10">
        <f>IF('Indicator Data'!AB65="No data","x",ROUND(IF('Indicator Data'!AB65&gt;W$140,10,IF('Indicator Data'!AB65&lt;W$139,0,10-(W$140-'Indicator Data'!AB65)/(W$140-W$139)*10)),1))</f>
        <v>0.2</v>
      </c>
      <c r="X63" s="10">
        <f>IF('Indicator Data'!AA65="No data","x",ROUND(IF('Indicator Data'!AA65&gt;X$140,10,IF('Indicator Data'!AA65&lt;X$139,0,10-(X$140-'Indicator Data'!AA65)/(X$140-X$139)*10)),1))</f>
        <v>1.4</v>
      </c>
      <c r="Y63" s="10">
        <f>IF('Indicator Data'!AF65="No data","x",ROUND(IF('Indicator Data'!AF65&gt;Y$140,10,IF('Indicator Data'!AF65&lt;Y$139,0,10-(Y$140-'Indicator Data'!AF65)/(Y$140-Y$139)*10)),1))</f>
        <v>8.1999999999999993</v>
      </c>
      <c r="Z63" s="120">
        <f>IF('Indicator Data'!AC65="No data","x",'Indicator Data'!AC65/'Indicator Data'!$BB65*100000)</f>
        <v>0</v>
      </c>
      <c r="AA63" s="118">
        <f t="shared" si="9"/>
        <v>0</v>
      </c>
      <c r="AB63" s="120">
        <f>IF('Indicator Data'!AD65="No data","x",'Indicator Data'!AD65/'Indicator Data'!$BB65*100000)</f>
        <v>3.8917506370349195</v>
      </c>
      <c r="AC63" s="118">
        <f t="shared" si="10"/>
        <v>8.6</v>
      </c>
      <c r="AD63" s="47">
        <f t="shared" si="11"/>
        <v>3.7</v>
      </c>
      <c r="AE63" s="10">
        <f>IF('Indicator Data'!V65="No data","x",ROUND(IF('Indicator Data'!V65&gt;AE$140,10,IF('Indicator Data'!V65&lt;AE$139,0,10-(AE$140-'Indicator Data'!V65)/(AE$140-AE$139)*10)),1))</f>
        <v>9</v>
      </c>
      <c r="AF63" s="10">
        <f>IF('Indicator Data'!W65="No data","x",ROUND(IF('Indicator Data'!W65&gt;AF$140,10,IF('Indicator Data'!W65&lt;AF$139,0,10-(AF$140-'Indicator Data'!W65)/(AF$140-AF$139)*10)),1))</f>
        <v>3</v>
      </c>
      <c r="AG63" s="47">
        <f t="shared" si="12"/>
        <v>6</v>
      </c>
      <c r="AH63" s="10">
        <f>IF('Indicator Data'!AP65="No data","x",ROUND(IF('Indicator Data'!AP65&gt;AH$140,10,IF('Indicator Data'!AP65&lt;AH$139,0,10-(AH$140-'Indicator Data'!AP65)/(AH$140-AH$139)*10)),1))</f>
        <v>9.6</v>
      </c>
      <c r="AI63" s="10">
        <f>IF('Indicator Data'!AQ65="No data","x",ROUND(IF('Indicator Data'!AQ65&gt;AI$140,10,IF('Indicator Data'!AQ65&lt;AI$139,0,10-(AI$140-'Indicator Data'!AQ65)/(AI$140-AI$139)*10)),1))</f>
        <v>5</v>
      </c>
      <c r="AJ63" s="47">
        <f t="shared" si="13"/>
        <v>7.3</v>
      </c>
      <c r="AK63" s="31">
        <f>'Indicator Data'!AK65+'Indicator Data'!AJ65*0.5+'Indicator Data'!AI65*0.25</f>
        <v>51317.565476190481</v>
      </c>
      <c r="AL63" s="38">
        <f>AK63/'Indicator Data'!BB65</f>
        <v>9.3543404277773076E-3</v>
      </c>
      <c r="AM63" s="47">
        <f t="shared" si="14"/>
        <v>0.9</v>
      </c>
      <c r="AN63" s="38">
        <f>IF('Indicator Data'!AL65="No data","x",'Indicator Data'!AL65/'Indicator Data'!BB65)</f>
        <v>9.9905887079442576E-2</v>
      </c>
      <c r="AO63" s="10">
        <f t="shared" si="15"/>
        <v>5</v>
      </c>
      <c r="AP63" s="47">
        <f t="shared" si="16"/>
        <v>5</v>
      </c>
      <c r="AQ63" s="32">
        <f t="shared" si="17"/>
        <v>4.9000000000000004</v>
      </c>
      <c r="AR63" s="50">
        <f t="shared" si="18"/>
        <v>2.8</v>
      </c>
      <c r="AU63" s="8">
        <v>3.6</v>
      </c>
    </row>
    <row r="64" spans="1:47">
      <c r="A64" s="8" t="s">
        <v>243</v>
      </c>
      <c r="B64" s="26" t="s">
        <v>244</v>
      </c>
      <c r="C64" s="26" t="s">
        <v>245</v>
      </c>
      <c r="D64" s="10">
        <f>ROUND(IF('Indicator Data'!O66="No data",IF((0.1284*LN('Indicator Data'!BA66)-0.4735)&gt;D$140,0,IF((0.1284*LN('Indicator Data'!BA66)-0.4735)&lt;D$139,10,(D$140-(0.1284*LN('Indicator Data'!BA66)-0.4735))/(D$140-D$139)*10)),IF('Indicator Data'!O66&gt;D$140,0,IF('Indicator Data'!O66&lt;D$139,10,(D$140-'Indicator Data'!O66)/(D$140-D$139)*10))),1)</f>
        <v>5</v>
      </c>
      <c r="E64" s="10">
        <f>IF('Indicator Data'!P66="No data","x",ROUND(IF('Indicator Data'!P66&gt;E$140,10,IF('Indicator Data'!P66&lt;E$139,0,10-(E$140-'Indicator Data'!P66)/(E$140-E$139)*10)),1))</f>
        <v>0</v>
      </c>
      <c r="F64" s="47">
        <f t="shared" si="0"/>
        <v>2.9</v>
      </c>
      <c r="G64" s="10">
        <f>IF('Indicator Data'!AG66="No data","x",ROUND(IF('Indicator Data'!AG66&gt;G$140,10,IF('Indicator Data'!AG66&lt;G$139,0,10-(G$140-'Indicator Data'!AG66)/(G$140-G$139)*10)),1))</f>
        <v>9</v>
      </c>
      <c r="H64" s="10">
        <f>IF('Indicator Data'!AH66="No data","x",ROUND(IF('Indicator Data'!AH66&gt;H$140,10,IF('Indicator Data'!AH66&lt;H$139,0,10-(H$140-'Indicator Data'!AH66)/(H$140-H$139)*10)),1))</f>
        <v>2.5</v>
      </c>
      <c r="I64" s="47">
        <f t="shared" si="1"/>
        <v>5.8</v>
      </c>
      <c r="J64" s="31">
        <f>SUM('Indicator Data'!R66,SUM('Indicator Data'!S66:T66)*1000000)</f>
        <v>8548120404.000001</v>
      </c>
      <c r="K64" s="31">
        <f>J64/'Indicator Data'!BD66</f>
        <v>41.467631367671274</v>
      </c>
      <c r="L64" s="10">
        <f t="shared" si="2"/>
        <v>0.8</v>
      </c>
      <c r="M64" s="10">
        <f>IF('Indicator Data'!U66="No data","x",ROUND(IF('Indicator Data'!U66&gt;M$140,10,IF('Indicator Data'!U66&lt;M$139,0,10-(M$140-'Indicator Data'!U66)/(M$140-M$139)*10)),1))</f>
        <v>0.6</v>
      </c>
      <c r="N64" s="116">
        <f>'Indicator Data'!Q66/'Indicator Data'!BD66*1000000</f>
        <v>94.836463240881045</v>
      </c>
      <c r="O64" s="10">
        <f t="shared" si="3"/>
        <v>9.5</v>
      </c>
      <c r="P64" s="47">
        <f t="shared" si="4"/>
        <v>3.6</v>
      </c>
      <c r="Q64" s="40">
        <f t="shared" si="5"/>
        <v>3.8</v>
      </c>
      <c r="R64" s="31">
        <f>IF(AND('Indicator Data'!AM66="No data",'Indicator Data'!AN66="No data"),0,SUM('Indicator Data'!AM66:AO66))</f>
        <v>0</v>
      </c>
      <c r="S64" s="10">
        <f t="shared" si="6"/>
        <v>0</v>
      </c>
      <c r="T64" s="37">
        <f>R64/'Indicator Data'!$BB66</f>
        <v>0</v>
      </c>
      <c r="U64" s="10">
        <f t="shared" si="7"/>
        <v>0</v>
      </c>
      <c r="V64" s="11">
        <f t="shared" si="8"/>
        <v>0</v>
      </c>
      <c r="W64" s="10">
        <f>IF('Indicator Data'!AB66="No data","x",ROUND(IF('Indicator Data'!AB66&gt;W$140,10,IF('Indicator Data'!AB66&lt;W$139,0,10-(W$140-'Indicator Data'!AB66)/(W$140-W$139)*10)),1))</f>
        <v>3.4</v>
      </c>
      <c r="X64" s="10">
        <f>IF('Indicator Data'!AA66="No data","x",ROUND(IF('Indicator Data'!AA66&gt;X$140,10,IF('Indicator Data'!AA66&lt;X$139,0,10-(X$140-'Indicator Data'!AA66)/(X$140-X$139)*10)),1))</f>
        <v>4</v>
      </c>
      <c r="Y64" s="10">
        <f>IF('Indicator Data'!AF66="No data","x",ROUND(IF('Indicator Data'!AF66&gt;Y$140,10,IF('Indicator Data'!AF66&lt;Y$139,0,10-(Y$140-'Indicator Data'!AF66)/(Y$140-Y$139)*10)),1))</f>
        <v>7.6</v>
      </c>
      <c r="Z64" s="120">
        <f>IF('Indicator Data'!AC66="No data","x",'Indicator Data'!AC66/'Indicator Data'!$BB66*100000)</f>
        <v>0.52239800807704717</v>
      </c>
      <c r="AA64" s="118">
        <f t="shared" si="9"/>
        <v>4.5999999999999996</v>
      </c>
      <c r="AB64" s="120">
        <f>IF('Indicator Data'!AD66="No data","x",'Indicator Data'!AD66/'Indicator Data'!$BB66*100000)</f>
        <v>11.135093202852868</v>
      </c>
      <c r="AC64" s="118">
        <f t="shared" si="10"/>
        <v>10</v>
      </c>
      <c r="AD64" s="47">
        <f t="shared" si="11"/>
        <v>5.9</v>
      </c>
      <c r="AE64" s="10">
        <f>IF('Indicator Data'!V66="No data","x",ROUND(IF('Indicator Data'!V66&gt;AE$140,10,IF('Indicator Data'!V66&lt;AE$139,0,10-(AE$140-'Indicator Data'!V66)/(AE$140-AE$139)*10)),1))</f>
        <v>6.9</v>
      </c>
      <c r="AF64" s="10">
        <f>IF('Indicator Data'!W66="No data","x",ROUND(IF('Indicator Data'!W66&gt;AF$140,10,IF('Indicator Data'!W66&lt;AF$139,0,10-(AF$140-'Indicator Data'!W66)/(AF$140-AF$139)*10)),1))</f>
        <v>1.2</v>
      </c>
      <c r="AG64" s="47">
        <f t="shared" si="12"/>
        <v>4.0999999999999996</v>
      </c>
      <c r="AH64" s="10">
        <f>IF('Indicator Data'!AP66="No data","x",ROUND(IF('Indicator Data'!AP66&gt;AH$140,10,IF('Indicator Data'!AP66&lt;AH$139,0,10-(AH$140-'Indicator Data'!AP66)/(AH$140-AH$139)*10)),1))</f>
        <v>1.7</v>
      </c>
      <c r="AI64" s="10">
        <f>IF('Indicator Data'!AQ66="No data","x",ROUND(IF('Indicator Data'!AQ66&gt;AI$140,10,IF('Indicator Data'!AQ66&lt;AI$139,0,10-(AI$140-'Indicator Data'!AQ66)/(AI$140-AI$139)*10)),1))</f>
        <v>0.7</v>
      </c>
      <c r="AJ64" s="47">
        <f t="shared" si="13"/>
        <v>1.2</v>
      </c>
      <c r="AK64" s="31">
        <f>'Indicator Data'!AK66+'Indicator Data'!AJ66*0.5+'Indicator Data'!AI66*0.25</f>
        <v>259605.35647010649</v>
      </c>
      <c r="AL64" s="38">
        <f>AK64/'Indicator Data'!BB66</f>
        <v>5.0228637446709405E-2</v>
      </c>
      <c r="AM64" s="47">
        <f t="shared" si="14"/>
        <v>5</v>
      </c>
      <c r="AN64" s="38">
        <f>IF('Indicator Data'!AL66="No data","x",'Indicator Data'!AL66/'Indicator Data'!BB66)</f>
        <v>0.11340312699708405</v>
      </c>
      <c r="AO64" s="10">
        <f t="shared" si="15"/>
        <v>5.7</v>
      </c>
      <c r="AP64" s="47">
        <f t="shared" si="16"/>
        <v>5.7</v>
      </c>
      <c r="AQ64" s="32">
        <f t="shared" si="17"/>
        <v>4.5999999999999996</v>
      </c>
      <c r="AR64" s="50">
        <f t="shared" si="18"/>
        <v>2.6</v>
      </c>
      <c r="AU64" s="8">
        <v>4.4000000000000004</v>
      </c>
    </row>
    <row r="65" spans="1:47">
      <c r="A65" s="8" t="s">
        <v>246</v>
      </c>
      <c r="B65" s="26" t="s">
        <v>244</v>
      </c>
      <c r="C65" s="26" t="s">
        <v>247</v>
      </c>
      <c r="D65" s="10">
        <f>ROUND(IF('Indicator Data'!O67="No data",IF((0.1284*LN('Indicator Data'!BA67)-0.4735)&gt;D$140,0,IF((0.1284*LN('Indicator Data'!BA67)-0.4735)&lt;D$139,10,(D$140-(0.1284*LN('Indicator Data'!BA67)-0.4735))/(D$140-D$139)*10)),IF('Indicator Data'!O67&gt;D$140,0,IF('Indicator Data'!O67&lt;D$139,10,(D$140-'Indicator Data'!O67)/(D$140-D$139)*10))),1)</f>
        <v>6.3</v>
      </c>
      <c r="E65" s="10">
        <f>IF('Indicator Data'!P67="No data","x",ROUND(IF('Indicator Data'!P67&gt;E$140,10,IF('Indicator Data'!P67&lt;E$139,0,10-(E$140-'Indicator Data'!P67)/(E$140-E$139)*10)),1))</f>
        <v>2.9</v>
      </c>
      <c r="F65" s="47">
        <f t="shared" si="0"/>
        <v>4.8</v>
      </c>
      <c r="G65" s="10">
        <f>IF('Indicator Data'!AG67="No data","x",ROUND(IF('Indicator Data'!AG67&gt;G$140,10,IF('Indicator Data'!AG67&lt;G$139,0,10-(G$140-'Indicator Data'!AG67)/(G$140-G$139)*10)),1))</f>
        <v>9</v>
      </c>
      <c r="H65" s="10">
        <f>IF('Indicator Data'!AH67="No data","x",ROUND(IF('Indicator Data'!AH67&gt;H$140,10,IF('Indicator Data'!AH67&lt;H$139,0,10-(H$140-'Indicator Data'!AH67)/(H$140-H$139)*10)),1))</f>
        <v>2.5</v>
      </c>
      <c r="I65" s="47">
        <f t="shared" si="1"/>
        <v>5.8</v>
      </c>
      <c r="J65" s="31">
        <f>SUM('Indicator Data'!R67,SUM('Indicator Data'!S67:T67)*1000000)</f>
        <v>8548120404.000001</v>
      </c>
      <c r="K65" s="31">
        <f>J65/'Indicator Data'!BD67</f>
        <v>41.467631367671274</v>
      </c>
      <c r="L65" s="10">
        <f t="shared" si="2"/>
        <v>0.8</v>
      </c>
      <c r="M65" s="10">
        <f>IF('Indicator Data'!U67="No data","x",ROUND(IF('Indicator Data'!U67&gt;M$140,10,IF('Indicator Data'!U67&lt;M$139,0,10-(M$140-'Indicator Data'!U67)/(M$140-M$139)*10)),1))</f>
        <v>0.6</v>
      </c>
      <c r="N65" s="116">
        <f>'Indicator Data'!Q67/'Indicator Data'!BD67*1000000</f>
        <v>94.836463240881045</v>
      </c>
      <c r="O65" s="10">
        <f t="shared" si="3"/>
        <v>9.5</v>
      </c>
      <c r="P65" s="47">
        <f t="shared" si="4"/>
        <v>3.6</v>
      </c>
      <c r="Q65" s="40">
        <f t="shared" si="5"/>
        <v>4.8</v>
      </c>
      <c r="R65" s="31">
        <f>IF(AND('Indicator Data'!AM67="No data",'Indicator Data'!AN67="No data"),0,SUM('Indicator Data'!AM67:AO67))</f>
        <v>1090242</v>
      </c>
      <c r="S65" s="10">
        <f t="shared" si="6"/>
        <v>10</v>
      </c>
      <c r="T65" s="37">
        <f>R65/'Indicator Data'!$BB67</f>
        <v>0.20943279554349098</v>
      </c>
      <c r="U65" s="10">
        <f t="shared" si="7"/>
        <v>10</v>
      </c>
      <c r="V65" s="11">
        <f t="shared" si="8"/>
        <v>10</v>
      </c>
      <c r="W65" s="10">
        <f>IF('Indicator Data'!AB67="No data","x",ROUND(IF('Indicator Data'!AB67&gt;W$140,10,IF('Indicator Data'!AB67&lt;W$139,0,10-(W$140-'Indicator Data'!AB67)/(W$140-W$139)*10)),1))</f>
        <v>2.7</v>
      </c>
      <c r="X65" s="10">
        <f>IF('Indicator Data'!AA67="No data","x",ROUND(IF('Indicator Data'!AA67&gt;X$140,10,IF('Indicator Data'!AA67&lt;X$139,0,10-(X$140-'Indicator Data'!AA67)/(X$140-X$139)*10)),1))</f>
        <v>4</v>
      </c>
      <c r="Y65" s="10">
        <f>IF('Indicator Data'!AF67="No data","x",ROUND(IF('Indicator Data'!AF67&gt;Y$140,10,IF('Indicator Data'!AF67&lt;Y$139,0,10-(Y$140-'Indicator Data'!AF67)/(Y$140-Y$139)*10)),1))</f>
        <v>7.6</v>
      </c>
      <c r="Z65" s="120">
        <f>IF('Indicator Data'!AC67="No data","x",'Indicator Data'!AC67/'Indicator Data'!$BB67*100000)</f>
        <v>28.987517310388689</v>
      </c>
      <c r="AA65" s="118">
        <f t="shared" si="9"/>
        <v>9.4</v>
      </c>
      <c r="AB65" s="120">
        <f>IF('Indicator Data'!AD67="No data","x",'Indicator Data'!AD67/'Indicator Data'!$BB67*100000)</f>
        <v>11.0554872892769</v>
      </c>
      <c r="AC65" s="118">
        <f t="shared" si="10"/>
        <v>10</v>
      </c>
      <c r="AD65" s="47">
        <f t="shared" si="11"/>
        <v>6.7</v>
      </c>
      <c r="AE65" s="10">
        <f>IF('Indicator Data'!V67="No data","x",ROUND(IF('Indicator Data'!V67&gt;AE$140,10,IF('Indicator Data'!V67&lt;AE$139,0,10-(AE$140-'Indicator Data'!V67)/(AE$140-AE$139)*10)),1))</f>
        <v>9.1</v>
      </c>
      <c r="AF65" s="10">
        <f>IF('Indicator Data'!W67="No data","x",ROUND(IF('Indicator Data'!W67&gt;AF$140,10,IF('Indicator Data'!W67&lt;AF$139,0,10-(AF$140-'Indicator Data'!W67)/(AF$140-AF$139)*10)),1))</f>
        <v>0.7</v>
      </c>
      <c r="AG65" s="47">
        <f t="shared" si="12"/>
        <v>4.9000000000000004</v>
      </c>
      <c r="AH65" s="10">
        <f>IF('Indicator Data'!AP67="No data","x",ROUND(IF('Indicator Data'!AP67&gt;AH$140,10,IF('Indicator Data'!AP67&lt;AH$139,0,10-(AH$140-'Indicator Data'!AP67)/(AH$140-AH$139)*10)),1))</f>
        <v>3.6</v>
      </c>
      <c r="AI65" s="10">
        <f>IF('Indicator Data'!AQ67="No data","x",ROUND(IF('Indicator Data'!AQ67&gt;AI$140,10,IF('Indicator Data'!AQ67&lt;AI$139,0,10-(AI$140-'Indicator Data'!AQ67)/(AI$140-AI$139)*10)),1))</f>
        <v>4</v>
      </c>
      <c r="AJ65" s="47">
        <f t="shared" si="13"/>
        <v>3.8</v>
      </c>
      <c r="AK65" s="31">
        <f>'Indicator Data'!AK67+'Indicator Data'!AJ67*0.5+'Indicator Data'!AI67*0.25</f>
        <v>289873.21361296362</v>
      </c>
      <c r="AL65" s="38">
        <f>AK65/'Indicator Data'!BB67</f>
        <v>5.5683928412351105E-2</v>
      </c>
      <c r="AM65" s="47">
        <f t="shared" si="14"/>
        <v>5.6</v>
      </c>
      <c r="AN65" s="38">
        <f>IF('Indicator Data'!AL67="No data","x",'Indicator Data'!AL67/'Indicator Data'!BB67)</f>
        <v>0.22517768541301642</v>
      </c>
      <c r="AO65" s="10">
        <f t="shared" si="15"/>
        <v>10</v>
      </c>
      <c r="AP65" s="47">
        <f t="shared" si="16"/>
        <v>10</v>
      </c>
      <c r="AQ65" s="32">
        <f t="shared" si="17"/>
        <v>7</v>
      </c>
      <c r="AR65" s="50">
        <f t="shared" si="18"/>
        <v>9</v>
      </c>
      <c r="AU65" s="8">
        <v>5.2</v>
      </c>
    </row>
    <row r="66" spans="1:47" ht="14.25" customHeight="1">
      <c r="A66" s="8" t="s">
        <v>248</v>
      </c>
      <c r="B66" s="26" t="s">
        <v>244</v>
      </c>
      <c r="C66" s="26" t="s">
        <v>249</v>
      </c>
      <c r="D66" s="10">
        <f>ROUND(IF('Indicator Data'!O68="No data",IF((0.1284*LN('Indicator Data'!BA68)-0.4735)&gt;D$140,0,IF((0.1284*LN('Indicator Data'!BA68)-0.4735)&lt;D$139,10,(D$140-(0.1284*LN('Indicator Data'!BA68)-0.4735))/(D$140-D$139)*10)),IF('Indicator Data'!O68&gt;D$140,0,IF('Indicator Data'!O68&lt;D$139,10,(D$140-'Indicator Data'!O68)/(D$140-D$139)*10))),1)</f>
        <v>5.4</v>
      </c>
      <c r="E66" s="10">
        <f>IF('Indicator Data'!P68="No data","x",ROUND(IF('Indicator Data'!P68&gt;E$140,10,IF('Indicator Data'!P68&lt;E$139,0,10-(E$140-'Indicator Data'!P68)/(E$140-E$139)*10)),1))</f>
        <v>0</v>
      </c>
      <c r="F66" s="47">
        <f t="shared" si="0"/>
        <v>3.1</v>
      </c>
      <c r="G66" s="10">
        <f>IF('Indicator Data'!AG68="No data","x",ROUND(IF('Indicator Data'!AG68&gt;G$140,10,IF('Indicator Data'!AG68&lt;G$139,0,10-(G$140-'Indicator Data'!AG68)/(G$140-G$139)*10)),1))</f>
        <v>9</v>
      </c>
      <c r="H66" s="10">
        <f>IF('Indicator Data'!AH68="No data","x",ROUND(IF('Indicator Data'!AH68&gt;H$140,10,IF('Indicator Data'!AH68&lt;H$139,0,10-(H$140-'Indicator Data'!AH68)/(H$140-H$139)*10)),1))</f>
        <v>2.5</v>
      </c>
      <c r="I66" s="47">
        <f t="shared" si="1"/>
        <v>5.8</v>
      </c>
      <c r="J66" s="31">
        <f>SUM('Indicator Data'!R68,SUM('Indicator Data'!S68:T68)*1000000)</f>
        <v>8548120404.000001</v>
      </c>
      <c r="K66" s="31">
        <f>J66/'Indicator Data'!BD68</f>
        <v>41.467631367671274</v>
      </c>
      <c r="L66" s="10">
        <f t="shared" si="2"/>
        <v>0.8</v>
      </c>
      <c r="M66" s="10">
        <f>IF('Indicator Data'!U68="No data","x",ROUND(IF('Indicator Data'!U68&gt;M$140,10,IF('Indicator Data'!U68&lt;M$139,0,10-(M$140-'Indicator Data'!U68)/(M$140-M$139)*10)),1))</f>
        <v>0.6</v>
      </c>
      <c r="N66" s="116">
        <f>'Indicator Data'!Q68/'Indicator Data'!BD68*1000000</f>
        <v>94.836463240881045</v>
      </c>
      <c r="O66" s="10">
        <f t="shared" si="3"/>
        <v>9.5</v>
      </c>
      <c r="P66" s="47">
        <f t="shared" si="4"/>
        <v>3.6</v>
      </c>
      <c r="Q66" s="40">
        <f t="shared" si="5"/>
        <v>3.9</v>
      </c>
      <c r="R66" s="31">
        <f>IF(AND('Indicator Data'!AM68="No data",'Indicator Data'!AN68="No data"),0,SUM('Indicator Data'!AM68:AO68))</f>
        <v>1301</v>
      </c>
      <c r="S66" s="10">
        <f t="shared" si="6"/>
        <v>0.4</v>
      </c>
      <c r="T66" s="37">
        <f>R66/'Indicator Data'!$BB68</f>
        <v>2.2962481317612241E-4</v>
      </c>
      <c r="U66" s="10">
        <f t="shared" si="7"/>
        <v>2.2000000000000002</v>
      </c>
      <c r="V66" s="11">
        <f t="shared" si="8"/>
        <v>1.3</v>
      </c>
      <c r="W66" s="10">
        <f>IF('Indicator Data'!AB68="No data","x",ROUND(IF('Indicator Data'!AB68&gt;W$140,10,IF('Indicator Data'!AB68&lt;W$139,0,10-(W$140-'Indicator Data'!AB68)/(W$140-W$139)*10)),1))</f>
        <v>8.6999999999999993</v>
      </c>
      <c r="X66" s="10">
        <f>IF('Indicator Data'!AA68="No data","x",ROUND(IF('Indicator Data'!AA68&gt;X$140,10,IF('Indicator Data'!AA68&lt;X$139,0,10-(X$140-'Indicator Data'!AA68)/(X$140-X$139)*10)),1))</f>
        <v>4</v>
      </c>
      <c r="Y66" s="10">
        <f>IF('Indicator Data'!AF68="No data","x",ROUND(IF('Indicator Data'!AF68&gt;Y$140,10,IF('Indicator Data'!AF68&lt;Y$139,0,10-(Y$140-'Indicator Data'!AF68)/(Y$140-Y$139)*10)),1))</f>
        <v>7.6</v>
      </c>
      <c r="Z66" s="120">
        <f>IF('Indicator Data'!AC68="No data","x",'Indicator Data'!AC68/'Indicator Data'!$BB68*100000)</f>
        <v>7.0599481376209819E-2</v>
      </c>
      <c r="AA66" s="118">
        <f t="shared" si="9"/>
        <v>2.2999999999999998</v>
      </c>
      <c r="AB66" s="120">
        <f>IF('Indicator Data'!AD68="No data","x",'Indicator Data'!AD68/'Indicator Data'!$BB68*100000)</f>
        <v>10.157752524007103</v>
      </c>
      <c r="AC66" s="118">
        <f t="shared" si="10"/>
        <v>10</v>
      </c>
      <c r="AD66" s="47">
        <f t="shared" si="11"/>
        <v>6.5</v>
      </c>
      <c r="AE66" s="10">
        <f>IF('Indicator Data'!V68="No data","x",ROUND(IF('Indicator Data'!V68&gt;AE$140,10,IF('Indicator Data'!V68&lt;AE$139,0,10-(AE$140-'Indicator Data'!V68)/(AE$140-AE$139)*10)),1))</f>
        <v>8.6999999999999993</v>
      </c>
      <c r="AF66" s="10">
        <f>IF('Indicator Data'!W68="No data","x",ROUND(IF('Indicator Data'!W68&gt;AF$140,10,IF('Indicator Data'!W68&lt;AF$139,0,10-(AF$140-'Indicator Data'!W68)/(AF$140-AF$139)*10)),1))</f>
        <v>1.5</v>
      </c>
      <c r="AG66" s="47">
        <f t="shared" si="12"/>
        <v>5.0999999999999996</v>
      </c>
      <c r="AH66" s="10">
        <f>IF('Indicator Data'!AP68="No data","x",ROUND(IF('Indicator Data'!AP68&gt;AH$140,10,IF('Indicator Data'!AP68&lt;AH$139,0,10-(AH$140-'Indicator Data'!AP68)/(AH$140-AH$139)*10)),1))</f>
        <v>3.3</v>
      </c>
      <c r="AI66" s="10">
        <f>IF('Indicator Data'!AQ68="No data","x",ROUND(IF('Indicator Data'!AQ68&gt;AI$140,10,IF('Indicator Data'!AQ68&lt;AI$139,0,10-(AI$140-'Indicator Data'!AQ68)/(AI$140-AI$139)*10)),1))</f>
        <v>1</v>
      </c>
      <c r="AJ66" s="47">
        <f t="shared" si="13"/>
        <v>2.2000000000000002</v>
      </c>
      <c r="AK66" s="31">
        <f>'Indicator Data'!AK68+'Indicator Data'!AJ68*0.5+'Indicator Data'!AI68*0.25</f>
        <v>258248.62162162163</v>
      </c>
      <c r="AL66" s="38">
        <f>AK66/'Indicator Data'!BB68</f>
        <v>4.5580546881518823E-2</v>
      </c>
      <c r="AM66" s="47">
        <f t="shared" si="14"/>
        <v>4.5999999999999996</v>
      </c>
      <c r="AN66" s="38" t="str">
        <f>IF('Indicator Data'!AL68="No data","x",'Indicator Data'!AL68/'Indicator Data'!BB68)</f>
        <v>x</v>
      </c>
      <c r="AO66" s="10" t="str">
        <f t="shared" si="15"/>
        <v>x</v>
      </c>
      <c r="AP66" s="47" t="str">
        <f t="shared" si="16"/>
        <v>x</v>
      </c>
      <c r="AQ66" s="32">
        <f t="shared" si="17"/>
        <v>4.8</v>
      </c>
      <c r="AR66" s="50">
        <f t="shared" si="18"/>
        <v>3.2</v>
      </c>
      <c r="AU66" s="8">
        <v>3.9</v>
      </c>
    </row>
    <row r="67" spans="1:47">
      <c r="A67" s="8" t="s">
        <v>250</v>
      </c>
      <c r="B67" s="26" t="s">
        <v>244</v>
      </c>
      <c r="C67" s="26" t="s">
        <v>251</v>
      </c>
      <c r="D67" s="10">
        <f>ROUND(IF('Indicator Data'!O69="No data",IF((0.1284*LN('Indicator Data'!BA69)-0.4735)&gt;D$140,0,IF((0.1284*LN('Indicator Data'!BA69)-0.4735)&lt;D$139,10,(D$140-(0.1284*LN('Indicator Data'!BA69)-0.4735))/(D$140-D$139)*10)),IF('Indicator Data'!O69&gt;D$140,0,IF('Indicator Data'!O69&lt;D$139,10,(D$140-'Indicator Data'!O69)/(D$140-D$139)*10))),1)</f>
        <v>4.2</v>
      </c>
      <c r="E67" s="10">
        <f>IF('Indicator Data'!P69="No data","x",ROUND(IF('Indicator Data'!P69&gt;E$140,10,IF('Indicator Data'!P69&lt;E$139,0,10-(E$140-'Indicator Data'!P69)/(E$140-E$139)*10)),1))</f>
        <v>0</v>
      </c>
      <c r="F67" s="47">
        <f t="shared" si="0"/>
        <v>2.2999999999999998</v>
      </c>
      <c r="G67" s="10">
        <f>IF('Indicator Data'!AG69="No data","x",ROUND(IF('Indicator Data'!AG69&gt;G$140,10,IF('Indicator Data'!AG69&lt;G$139,0,10-(G$140-'Indicator Data'!AG69)/(G$140-G$139)*10)),1))</f>
        <v>9</v>
      </c>
      <c r="H67" s="10">
        <f>IF('Indicator Data'!AH69="No data","x",ROUND(IF('Indicator Data'!AH69&gt;H$140,10,IF('Indicator Data'!AH69&lt;H$139,0,10-(H$140-'Indicator Data'!AH69)/(H$140-H$139)*10)),1))</f>
        <v>2.5</v>
      </c>
      <c r="I67" s="47">
        <f t="shared" si="1"/>
        <v>5.8</v>
      </c>
      <c r="J67" s="31">
        <f>SUM('Indicator Data'!R69,SUM('Indicator Data'!S69:T69)*1000000)</f>
        <v>8548120404.000001</v>
      </c>
      <c r="K67" s="31">
        <f>J67/'Indicator Data'!BD69</f>
        <v>41.467631367671274</v>
      </c>
      <c r="L67" s="10">
        <f t="shared" si="2"/>
        <v>0.8</v>
      </c>
      <c r="M67" s="10">
        <f>IF('Indicator Data'!U69="No data","x",ROUND(IF('Indicator Data'!U69&gt;M$140,10,IF('Indicator Data'!U69&lt;M$139,0,10-(M$140-'Indicator Data'!U69)/(M$140-M$139)*10)),1))</f>
        <v>0.6</v>
      </c>
      <c r="N67" s="116">
        <f>'Indicator Data'!Q69/'Indicator Data'!BD69*1000000</f>
        <v>94.836463240881045</v>
      </c>
      <c r="O67" s="10">
        <f t="shared" si="3"/>
        <v>9.5</v>
      </c>
      <c r="P67" s="47">
        <f t="shared" si="4"/>
        <v>3.6</v>
      </c>
      <c r="Q67" s="40">
        <f t="shared" si="5"/>
        <v>3.5</v>
      </c>
      <c r="R67" s="31">
        <f>IF(AND('Indicator Data'!AM69="No data",'Indicator Data'!AN69="No data"),0,SUM('Indicator Data'!AM69:AO69))</f>
        <v>81.5</v>
      </c>
      <c r="S67" s="10">
        <f t="shared" si="6"/>
        <v>0</v>
      </c>
      <c r="T67" s="37">
        <f>R67/'Indicator Data'!$BB69</f>
        <v>1.3727971238300062E-5</v>
      </c>
      <c r="U67" s="10">
        <f t="shared" si="7"/>
        <v>0</v>
      </c>
      <c r="V67" s="11">
        <f t="shared" si="8"/>
        <v>0</v>
      </c>
      <c r="W67" s="10">
        <f>IF('Indicator Data'!AB69="No data","x",ROUND(IF('Indicator Data'!AB69&gt;W$140,10,IF('Indicator Data'!AB69&lt;W$139,0,10-(W$140-'Indicator Data'!AB69)/(W$140-W$139)*10)),1))</f>
        <v>3.2</v>
      </c>
      <c r="X67" s="10">
        <f>IF('Indicator Data'!AA69="No data","x",ROUND(IF('Indicator Data'!AA69&gt;X$140,10,IF('Indicator Data'!AA69&lt;X$139,0,10-(X$140-'Indicator Data'!AA69)/(X$140-X$139)*10)),1))</f>
        <v>4</v>
      </c>
      <c r="Y67" s="10">
        <f>IF('Indicator Data'!AF69="No data","x",ROUND(IF('Indicator Data'!AF69&gt;Y$140,10,IF('Indicator Data'!AF69&lt;Y$139,0,10-(Y$140-'Indicator Data'!AF69)/(Y$140-Y$139)*10)),1))</f>
        <v>7.6</v>
      </c>
      <c r="Z67" s="120">
        <f>IF('Indicator Data'!AC69="No data","x",'Indicator Data'!AC69/'Indicator Data'!$BB69*100000)</f>
        <v>0</v>
      </c>
      <c r="AA67" s="118">
        <f t="shared" si="9"/>
        <v>0</v>
      </c>
      <c r="AB67" s="120">
        <f>IF('Indicator Data'!AD69="No data","x",'Indicator Data'!AD69/'Indicator Data'!$BB69*100000)</f>
        <v>9.6940411797748709</v>
      </c>
      <c r="AC67" s="118">
        <f t="shared" si="10"/>
        <v>10</v>
      </c>
      <c r="AD67" s="47">
        <f t="shared" si="11"/>
        <v>5</v>
      </c>
      <c r="AE67" s="10">
        <f>IF('Indicator Data'!V69="No data","x",ROUND(IF('Indicator Data'!V69&gt;AE$140,10,IF('Indicator Data'!V69&lt;AE$139,0,10-(AE$140-'Indicator Data'!V69)/(AE$140-AE$139)*10)),1))</f>
        <v>5.0999999999999996</v>
      </c>
      <c r="AF67" s="10">
        <f>IF('Indicator Data'!W69="No data","x",ROUND(IF('Indicator Data'!W69&gt;AF$140,10,IF('Indicator Data'!W69&lt;AF$139,0,10-(AF$140-'Indicator Data'!W69)/(AF$140-AF$139)*10)),1))</f>
        <v>1.5</v>
      </c>
      <c r="AG67" s="47">
        <f t="shared" si="12"/>
        <v>3.3</v>
      </c>
      <c r="AH67" s="10">
        <f>IF('Indicator Data'!AP69="No data","x",ROUND(IF('Indicator Data'!AP69&gt;AH$140,10,IF('Indicator Data'!AP69&lt;AH$139,0,10-(AH$140-'Indicator Data'!AP69)/(AH$140-AH$139)*10)),1))</f>
        <v>1.3</v>
      </c>
      <c r="AI67" s="10">
        <f>IF('Indicator Data'!AQ69="No data","x",ROUND(IF('Indicator Data'!AQ69&gt;AI$140,10,IF('Indicator Data'!AQ69&lt;AI$139,0,10-(AI$140-'Indicator Data'!AQ69)/(AI$140-AI$139)*10)),1))</f>
        <v>0.6</v>
      </c>
      <c r="AJ67" s="47">
        <f t="shared" si="13"/>
        <v>1</v>
      </c>
      <c r="AK67" s="31">
        <f>'Indicator Data'!AK69+'Indicator Data'!AJ69*0.5+'Indicator Data'!AI69*0.25</f>
        <v>345826.74662162166</v>
      </c>
      <c r="AL67" s="38">
        <f>AK67/'Indicator Data'!BB69</f>
        <v>5.8251529215417243E-2</v>
      </c>
      <c r="AM67" s="47">
        <f t="shared" si="14"/>
        <v>5.8</v>
      </c>
      <c r="AN67" s="38" t="str">
        <f>IF('Indicator Data'!AL69="No data","x",'Indicator Data'!AL69/'Indicator Data'!BB69)</f>
        <v>x</v>
      </c>
      <c r="AO67" s="10" t="str">
        <f t="shared" si="15"/>
        <v>x</v>
      </c>
      <c r="AP67" s="47" t="str">
        <f t="shared" si="16"/>
        <v>x</v>
      </c>
      <c r="AQ67" s="32">
        <f t="shared" si="17"/>
        <v>4</v>
      </c>
      <c r="AR67" s="50">
        <f t="shared" si="18"/>
        <v>2.2000000000000002</v>
      </c>
      <c r="AU67" s="8">
        <v>3.9</v>
      </c>
    </row>
    <row r="68" spans="1:47" s="80" customFormat="1">
      <c r="A68" s="80" t="s">
        <v>252</v>
      </c>
      <c r="B68" s="175" t="s">
        <v>244</v>
      </c>
      <c r="C68" s="175" t="s">
        <v>253</v>
      </c>
      <c r="D68" s="10">
        <f>ROUND(IF('Indicator Data'!O70="No data",IF((0.1284*LN('Indicator Data'!BA70)-0.4735)&gt;D$140,0,IF((0.1284*LN('Indicator Data'!BA70)-0.4735)&lt;D$139,10,(D$140-(0.1284*LN('Indicator Data'!BA70)-0.4735))/(D$140-D$139)*10)),IF('Indicator Data'!O70&gt;D$140,0,IF('Indicator Data'!O70&lt;D$139,10,(D$140-'Indicator Data'!O70)/(D$140-D$139)*10))),1)</f>
        <v>8.9</v>
      </c>
      <c r="E68" s="10">
        <f>IF('Indicator Data'!P70="No data","x",ROUND(IF('Indicator Data'!P70&gt;E$140,10,IF('Indicator Data'!P70&lt;E$139,0,10-(E$140-'Indicator Data'!P70)/(E$140-E$139)*10)),1))</f>
        <v>8.6999999999999993</v>
      </c>
      <c r="F68" s="47">
        <f t="shared" ref="F68:F119" si="19">IF(E68="x",D68,ROUND((10-GEOMEAN(((10-D68)/10*9+1),((10-E68)/10*9+1)))/9*10,1))</f>
        <v>8.8000000000000007</v>
      </c>
      <c r="G68" s="10">
        <f>IF('Indicator Data'!AG70="No data","x",ROUND(IF('Indicator Data'!AG70&gt;G$140,10,IF('Indicator Data'!AG70&lt;G$139,0,10-(G$140-'Indicator Data'!AG70)/(G$140-G$139)*10)),1))</f>
        <v>9</v>
      </c>
      <c r="H68" s="10">
        <f>IF('Indicator Data'!AH70="No data","x",ROUND(IF('Indicator Data'!AH70&gt;H$140,10,IF('Indicator Data'!AH70&lt;H$139,0,10-(H$140-'Indicator Data'!AH70)/(H$140-H$139)*10)),1))</f>
        <v>2.5</v>
      </c>
      <c r="I68" s="47">
        <f t="shared" ref="I68:I119" si="20">IF(AND(G68="x",H68="x"),"x",ROUND(AVERAGE(G68,H68),1))</f>
        <v>5.8</v>
      </c>
      <c r="J68" s="31">
        <f>SUM('Indicator Data'!R70,SUM('Indicator Data'!S70:T70)*1000000)</f>
        <v>8548120404.000001</v>
      </c>
      <c r="K68" s="31">
        <f>J68/'Indicator Data'!BD70</f>
        <v>41.467631367671274</v>
      </c>
      <c r="L68" s="10">
        <f t="shared" ref="L68:L119" si="21">IF(K68="x","x",ROUND(IF(K68&gt;L$140,10,IF(K68&lt;L$139,0,10-(L$140-K68)/(L$140-L$139)*10)),1))</f>
        <v>0.8</v>
      </c>
      <c r="M68" s="10">
        <f>IF('Indicator Data'!U70="No data","x",ROUND(IF('Indicator Data'!U70&gt;M$140,10,IF('Indicator Data'!U70&lt;M$139,0,10-(M$140-'Indicator Data'!U70)/(M$140-M$139)*10)),1))</f>
        <v>0.6</v>
      </c>
      <c r="N68" s="116">
        <f>'Indicator Data'!Q70/'Indicator Data'!BD70*1000000</f>
        <v>94.836463240881045</v>
      </c>
      <c r="O68" s="10">
        <f t="shared" ref="O68:O119" si="22">IF(N68="No data","x",ROUND(IF(N68&gt;O$140,10,IF(N68&lt;O$139,0,10-(O$140-N68)/(O$140-O$139)*10)),1))</f>
        <v>9.5</v>
      </c>
      <c r="P68" s="47">
        <f t="shared" ref="P68:P119" si="23">ROUND(AVERAGE(L68,M68,O68),1)</f>
        <v>3.6</v>
      </c>
      <c r="Q68" s="40">
        <f t="shared" ref="Q68:Q119" si="24">ROUND(AVERAGE(F68,F68,I68,P68),1)</f>
        <v>6.8</v>
      </c>
      <c r="R68" s="31">
        <f>IF(AND('Indicator Data'!AM70="No data",'Indicator Data'!AN70="No data"),0,SUM('Indicator Data'!AM70:AO70))</f>
        <v>66489</v>
      </c>
      <c r="S68" s="10">
        <f t="shared" ref="S68:S119" si="25">ROUND(IF(R68=0,0,IF(LOG(R68)&gt;$S$140,10,IF(LOG(R68)&lt;S$139,0,10-(S$140-LOG(R68))/(S$140-S$139)*10))),1)</f>
        <v>6.1</v>
      </c>
      <c r="T68" s="37">
        <f>R68/'Indicator Data'!$BB70</f>
        <v>8.3272882665253265E-3</v>
      </c>
      <c r="U68" s="10">
        <f t="shared" ref="U68:U119" si="26">IF(T68="x","x",ROUND(IF(T68&gt;$U$140,10,IF(T68&lt;$U$139,0,((T68*100)/0.0052)^(1/4.0545)/6.5*10)),1))</f>
        <v>5.4</v>
      </c>
      <c r="V68" s="11">
        <f t="shared" ref="V68:V119" si="27">ROUND(AVERAGE(S68,U68),1)</f>
        <v>5.8</v>
      </c>
      <c r="W68" s="10">
        <f>IF('Indicator Data'!AB70="No data","x",ROUND(IF('Indicator Data'!AB70&gt;W$140,10,IF('Indicator Data'!AB70&lt;W$139,0,10-(W$140-'Indicator Data'!AB70)/(W$140-W$139)*10)),1))</f>
        <v>1.2</v>
      </c>
      <c r="X68" s="10">
        <f>IF('Indicator Data'!AA70="No data","x",ROUND(IF('Indicator Data'!AA70&gt;X$140,10,IF('Indicator Data'!AA70&lt;X$139,0,10-(X$140-'Indicator Data'!AA70)/(X$140-X$139)*10)),1))</f>
        <v>4</v>
      </c>
      <c r="Y68" s="10">
        <f>IF('Indicator Data'!AF70="No data","x",ROUND(IF('Indicator Data'!AF70&gt;Y$140,10,IF('Indicator Data'!AF70&lt;Y$139,0,10-(Y$140-'Indicator Data'!AF70)/(Y$140-Y$139)*10)),1))</f>
        <v>7.6</v>
      </c>
      <c r="Z68" s="120">
        <f>IF('Indicator Data'!AC70="No data","x",'Indicator Data'!AC70/'Indicator Data'!$BB70*100000)</f>
        <v>169.01555920040798</v>
      </c>
      <c r="AA68" s="118">
        <f t="shared" ref="AA68:AA119" si="28">IF(Z68="x","x",ROUND(IF(Z68&lt;=AA$139,0,IF(Z68&gt;AA$140,10,10-(LOG(AA$140*100)-LOG(Z68*100))/(LOG(AA$140*100))*10)),1))</f>
        <v>10</v>
      </c>
      <c r="AB68" s="120">
        <f>IF('Indicator Data'!AD70="No data","x",'Indicator Data'!AD70/'Indicator Data'!$BB70*100000)</f>
        <v>7.2079191424841333</v>
      </c>
      <c r="AC68" s="118">
        <f t="shared" ref="AC68:AC119" si="29">IF(AB68="x","x",ROUND(IF(AB68&lt;=AC$139,0,IF(AB68&gt;AC$140,10,10-(LOG(AC$140*100)-LOG(AB68*100))/(LOG(AC$140*100))*10)),1))</f>
        <v>9.5</v>
      </c>
      <c r="AD68" s="47">
        <f t="shared" ref="AD68:AD119" si="30">IF(AND(W68="x",X68="x",Y68="x",AA68="x",AC68="x"),"x",ROUND(AVERAGE(W68,X68,Y68,AA68,AC68),1))</f>
        <v>6.5</v>
      </c>
      <c r="AE68" s="10">
        <f>IF('Indicator Data'!V70="No data","x",ROUND(IF('Indicator Data'!V70&gt;AE$140,10,IF('Indicator Data'!V70&lt;AE$139,0,10-(AE$140-'Indicator Data'!V70)/(AE$140-AE$139)*10)),1))</f>
        <v>10</v>
      </c>
      <c r="AF68" s="10">
        <f>IF('Indicator Data'!W70="No data","x",ROUND(IF('Indicator Data'!W70&gt;AF$140,10,IF('Indicator Data'!W70&lt;AF$139,0,10-(AF$140-'Indicator Data'!W70)/(AF$140-AF$139)*10)),1))</f>
        <v>0.9</v>
      </c>
      <c r="AG68" s="47">
        <f t="shared" ref="AG68:AG119" si="31">IF(AND(AE68="x",AF68="x"),"x",ROUND(AVERAGE(AF68,AE68),1))</f>
        <v>5.5</v>
      </c>
      <c r="AH68" s="10">
        <f>IF('Indicator Data'!AP70="No data","x",ROUND(IF('Indicator Data'!AP70&gt;AH$140,10,IF('Indicator Data'!AP70&lt;AH$139,0,10-(AH$140-'Indicator Data'!AP70)/(AH$140-AH$139)*10)),1))</f>
        <v>7.9</v>
      </c>
      <c r="AI68" s="10">
        <f>IF('Indicator Data'!AQ70="No data","x",ROUND(IF('Indicator Data'!AQ70&gt;AI$140,10,IF('Indicator Data'!AQ70&lt;AI$139,0,10-(AI$140-'Indicator Data'!AQ70)/(AI$140-AI$139)*10)),1))</f>
        <v>5.0999999999999996</v>
      </c>
      <c r="AJ68" s="47">
        <f t="shared" ref="AJ68:AJ119" si="32">IF(AND(AH68="x",AI68="x"),"x",ROUND(AVERAGE(AH68,AI68),1))</f>
        <v>6.5</v>
      </c>
      <c r="AK68" s="31">
        <f>'Indicator Data'!AK70+'Indicator Data'!AJ70*0.5+'Indicator Data'!AI70*0.25</f>
        <v>260324.92789867791</v>
      </c>
      <c r="AL68" s="38">
        <f>AK68/'Indicator Data'!BB70</f>
        <v>3.2603900157540527E-2</v>
      </c>
      <c r="AM68" s="47">
        <f t="shared" ref="AM68:AM119" si="33">IF(AL68="x","x",ROUND(IF(AL68&gt;AM$140,10,IF(AL68&lt;AM$139,0,10-(AM$140-AL68)/(AM$140-AM$139)*10)),1))</f>
        <v>3.3</v>
      </c>
      <c r="AN68" s="38">
        <f>IF('Indicator Data'!AL70="No data","x",'Indicator Data'!AL70/'Indicator Data'!BB70)</f>
        <v>0.14239664188189274</v>
      </c>
      <c r="AO68" s="10">
        <f t="shared" ref="AO68:AO119" si="34">IF(AN68="x","x",ROUND(IF(AN68&gt;AO$140,10,IF(AN68&lt;AO$139,0,10-(AO$140-AN68)/(AO$140-AO$139)*10)),1))</f>
        <v>7.1</v>
      </c>
      <c r="AP68" s="47">
        <f t="shared" ref="AP68:AP119" si="35">AO68</f>
        <v>7.1</v>
      </c>
      <c r="AQ68" s="32">
        <f t="shared" ref="AQ68:AQ131" si="36">ROUND(IF(AP68="x",IF(AG68="x",(10-GEOMEAN(((10-AD68)/10*9+1),((10-AM68)/10*9+1),((10-AJ68)/10*9+1)))/9*10,(10-GEOMEAN(((10-AD68)/10*9+1),((10-AG68)/10*9+1),((10-AM68)/10*9+1),((10-AJ68)/10*9+1)))/9*10),IF(AG68="x",IF(AP68="x",(10-GEOMEAN(((10-AD68)/10*9+1),((10-AM68)/10*9+1),((10-AJ68)/10*9+1)))/9*10,(10-GEOMEAN(((10-AD68)/10*9+1),((10-AP68)/10*9+1),((10-AM68)/10*9+1),((10-AJ68)/10*9+1)))/9*10),(10-GEOMEAN(((10-AD68)/10*9+1),((10-AG68)/10*9+1),((10-AM68)/10*9+1),((10-AP68)/10*9+1),((10-AJ68)/10*9+1)))/9*10)),1)</f>
        <v>5.9</v>
      </c>
      <c r="AR68" s="50">
        <f t="shared" ref="AR68:AR119" si="37">ROUND((10-GEOMEAN(((10-V68)/10*9+1),((10-AQ68)/10*9+1)))/9*10,1)</f>
        <v>5.9</v>
      </c>
      <c r="AT68" s="8"/>
      <c r="AU68" s="80">
        <v>5.3</v>
      </c>
    </row>
    <row r="69" spans="1:47" s="80" customFormat="1">
      <c r="A69" s="80" t="s">
        <v>254</v>
      </c>
      <c r="B69" s="175" t="s">
        <v>244</v>
      </c>
      <c r="C69" s="175" t="s">
        <v>255</v>
      </c>
      <c r="D69" s="10">
        <f>ROUND(IF('Indicator Data'!O71="No data",IF((0.1284*LN('Indicator Data'!BA71)-0.4735)&gt;D$140,0,IF((0.1284*LN('Indicator Data'!BA71)-0.4735)&lt;D$139,10,(D$140-(0.1284*LN('Indicator Data'!BA71)-0.4735))/(D$140-D$139)*10)),IF('Indicator Data'!O71&gt;D$140,0,IF('Indicator Data'!O71&lt;D$139,10,(D$140-'Indicator Data'!O71)/(D$140-D$139)*10))),1)</f>
        <v>5.8</v>
      </c>
      <c r="E69" s="10">
        <f>IF('Indicator Data'!P71="No data","x",ROUND(IF('Indicator Data'!P71&gt;E$140,10,IF('Indicator Data'!P71&lt;E$139,0,10-(E$140-'Indicator Data'!P71)/(E$140-E$139)*10)),1))</f>
        <v>0.3</v>
      </c>
      <c r="F69" s="47">
        <f t="shared" si="19"/>
        <v>3.5</v>
      </c>
      <c r="G69" s="10">
        <f>IF('Indicator Data'!AG71="No data","x",ROUND(IF('Indicator Data'!AG71&gt;G$140,10,IF('Indicator Data'!AG71&lt;G$139,0,10-(G$140-'Indicator Data'!AG71)/(G$140-G$139)*10)),1))</f>
        <v>9</v>
      </c>
      <c r="H69" s="10">
        <f>IF('Indicator Data'!AH71="No data","x",ROUND(IF('Indicator Data'!AH71&gt;H$140,10,IF('Indicator Data'!AH71&lt;H$139,0,10-(H$140-'Indicator Data'!AH71)/(H$140-H$139)*10)),1))</f>
        <v>2.5</v>
      </c>
      <c r="I69" s="47">
        <f t="shared" si="20"/>
        <v>5.8</v>
      </c>
      <c r="J69" s="31">
        <f>SUM('Indicator Data'!R71,SUM('Indicator Data'!S71:T71)*1000000)</f>
        <v>8548120404.000001</v>
      </c>
      <c r="K69" s="31">
        <f>J69/'Indicator Data'!BD71</f>
        <v>41.467631367671274</v>
      </c>
      <c r="L69" s="10">
        <f t="shared" si="21"/>
        <v>0.8</v>
      </c>
      <c r="M69" s="10">
        <f>IF('Indicator Data'!U71="No data","x",ROUND(IF('Indicator Data'!U71&gt;M$140,10,IF('Indicator Data'!U71&lt;M$139,0,10-(M$140-'Indicator Data'!U71)/(M$140-M$139)*10)),1))</f>
        <v>0.6</v>
      </c>
      <c r="N69" s="116">
        <f>'Indicator Data'!Q71/'Indicator Data'!BD71*1000000</f>
        <v>94.836463240881045</v>
      </c>
      <c r="O69" s="10">
        <f t="shared" si="22"/>
        <v>9.5</v>
      </c>
      <c r="P69" s="47">
        <f t="shared" si="23"/>
        <v>3.6</v>
      </c>
      <c r="Q69" s="40">
        <f t="shared" si="24"/>
        <v>4.0999999999999996</v>
      </c>
      <c r="R69" s="31">
        <f>IF(AND('Indicator Data'!AM71="No data",'Indicator Data'!AN71="No data"),0,SUM('Indicator Data'!AM71:AO71))</f>
        <v>0</v>
      </c>
      <c r="S69" s="10">
        <f t="shared" si="25"/>
        <v>0</v>
      </c>
      <c r="T69" s="37">
        <f>R69/'Indicator Data'!$BB71</f>
        <v>0</v>
      </c>
      <c r="U69" s="10">
        <f t="shared" si="26"/>
        <v>0</v>
      </c>
      <c r="V69" s="11">
        <f t="shared" si="27"/>
        <v>0</v>
      </c>
      <c r="W69" s="10">
        <f>IF('Indicator Data'!AB71="No data","x",ROUND(IF('Indicator Data'!AB71&gt;W$140,10,IF('Indicator Data'!AB71&lt;W$139,0,10-(W$140-'Indicator Data'!AB71)/(W$140-W$139)*10)),1))</f>
        <v>3</v>
      </c>
      <c r="X69" s="10">
        <f>IF('Indicator Data'!AA71="No data","x",ROUND(IF('Indicator Data'!AA71&gt;X$140,10,IF('Indicator Data'!AA71&lt;X$139,0,10-(X$140-'Indicator Data'!AA71)/(X$140-X$139)*10)),1))</f>
        <v>4</v>
      </c>
      <c r="Y69" s="10">
        <f>IF('Indicator Data'!AF71="No data","x",ROUND(IF('Indicator Data'!AF71&gt;Y$140,10,IF('Indicator Data'!AF71&lt;Y$139,0,10-(Y$140-'Indicator Data'!AF71)/(Y$140-Y$139)*10)),1))</f>
        <v>7.6</v>
      </c>
      <c r="Z69" s="120">
        <f>IF('Indicator Data'!AC71="No data","x",'Indicator Data'!AC71/'Indicator Data'!$BB71*100000)</f>
        <v>2.3248721123315157</v>
      </c>
      <c r="AA69" s="118">
        <f t="shared" si="28"/>
        <v>6.4</v>
      </c>
      <c r="AB69" s="120">
        <f>IF('Indicator Data'!AD71="No data","x",'Indicator Data'!AD71/'Indicator Data'!$BB71*100000)</f>
        <v>22.677917171280253</v>
      </c>
      <c r="AC69" s="118">
        <f t="shared" si="29"/>
        <v>10</v>
      </c>
      <c r="AD69" s="47">
        <f t="shared" si="30"/>
        <v>6.2</v>
      </c>
      <c r="AE69" s="10">
        <f>IF('Indicator Data'!V71="No data","x",ROUND(IF('Indicator Data'!V71&gt;AE$140,10,IF('Indicator Data'!V71&lt;AE$139,0,10-(AE$140-'Indicator Data'!V71)/(AE$140-AE$139)*10)),1))</f>
        <v>3.9</v>
      </c>
      <c r="AF69" s="10">
        <f>IF('Indicator Data'!W71="No data","x",ROUND(IF('Indicator Data'!W71&gt;AF$140,10,IF('Indicator Data'!W71&lt;AF$139,0,10-(AF$140-'Indicator Data'!W71)/(AF$140-AF$139)*10)),1))</f>
        <v>1.7</v>
      </c>
      <c r="AG69" s="47">
        <f t="shared" si="31"/>
        <v>2.8</v>
      </c>
      <c r="AH69" s="10">
        <f>IF('Indicator Data'!AP71="No data","x",ROUND(IF('Indicator Data'!AP71&gt;AH$140,10,IF('Indicator Data'!AP71&lt;AH$139,0,10-(AH$140-'Indicator Data'!AP71)/(AH$140-AH$139)*10)),1))</f>
        <v>1.5</v>
      </c>
      <c r="AI69" s="10">
        <f>IF('Indicator Data'!AQ71="No data","x",ROUND(IF('Indicator Data'!AQ71&gt;AI$140,10,IF('Indicator Data'!AQ71&lt;AI$139,0,10-(AI$140-'Indicator Data'!AQ71)/(AI$140-AI$139)*10)),1))</f>
        <v>1.1000000000000001</v>
      </c>
      <c r="AJ69" s="47">
        <f t="shared" si="32"/>
        <v>1.3</v>
      </c>
      <c r="AK69" s="31">
        <f>'Indicator Data'!AK71+'Indicator Data'!AJ71*0.5+'Indicator Data'!AI71*0.25</f>
        <v>259605.35647010649</v>
      </c>
      <c r="AL69" s="38">
        <f>AK69/'Indicator Data'!BB71</f>
        <v>0.10229648363885298</v>
      </c>
      <c r="AM69" s="47">
        <f t="shared" si="33"/>
        <v>10</v>
      </c>
      <c r="AN69" s="38" t="str">
        <f>IF('Indicator Data'!AL71="No data","x",'Indicator Data'!AL71/'Indicator Data'!BB71)</f>
        <v>x</v>
      </c>
      <c r="AO69" s="10" t="str">
        <f t="shared" si="34"/>
        <v>x</v>
      </c>
      <c r="AP69" s="47" t="str">
        <f t="shared" si="35"/>
        <v>x</v>
      </c>
      <c r="AQ69" s="32">
        <f t="shared" si="36"/>
        <v>6.5</v>
      </c>
      <c r="AR69" s="50">
        <f t="shared" si="37"/>
        <v>4</v>
      </c>
      <c r="AT69" s="8"/>
      <c r="AU69" s="80">
        <v>3.4</v>
      </c>
    </row>
    <row r="70" spans="1:47">
      <c r="A70" s="8" t="s">
        <v>256</v>
      </c>
      <c r="B70" s="26" t="s">
        <v>244</v>
      </c>
      <c r="C70" s="26" t="s">
        <v>257</v>
      </c>
      <c r="D70" s="10">
        <f>ROUND(IF('Indicator Data'!O72="No data",IF((0.1284*LN('Indicator Data'!BA72)-0.4735)&gt;D$140,0,IF((0.1284*LN('Indicator Data'!BA72)-0.4735)&lt;D$139,10,(D$140-(0.1284*LN('Indicator Data'!BA72)-0.4735))/(D$140-D$139)*10)),IF('Indicator Data'!O72&gt;D$140,0,IF('Indicator Data'!O72&lt;D$139,10,(D$140-'Indicator Data'!O72)/(D$140-D$139)*10))),1)</f>
        <v>5.7</v>
      </c>
      <c r="E70" s="10">
        <f>IF('Indicator Data'!P72="No data","x",ROUND(IF('Indicator Data'!P72&gt;E$140,10,IF('Indicator Data'!P72&lt;E$139,0,10-(E$140-'Indicator Data'!P72)/(E$140-E$139)*10)),1))</f>
        <v>1.5</v>
      </c>
      <c r="F70" s="47">
        <f t="shared" si="19"/>
        <v>3.9</v>
      </c>
      <c r="G70" s="10">
        <f>IF('Indicator Data'!AG72="No data","x",ROUND(IF('Indicator Data'!AG72&gt;G$140,10,IF('Indicator Data'!AG72&lt;G$139,0,10-(G$140-'Indicator Data'!AG72)/(G$140-G$139)*10)),1))</f>
        <v>9</v>
      </c>
      <c r="H70" s="10">
        <f>IF('Indicator Data'!AH72="No data","x",ROUND(IF('Indicator Data'!AH72&gt;H$140,10,IF('Indicator Data'!AH72&lt;H$139,0,10-(H$140-'Indicator Data'!AH72)/(H$140-H$139)*10)),1))</f>
        <v>2.5</v>
      </c>
      <c r="I70" s="47">
        <f t="shared" si="20"/>
        <v>5.8</v>
      </c>
      <c r="J70" s="31">
        <f>SUM('Indicator Data'!R72,SUM('Indicator Data'!S72:T72)*1000000)</f>
        <v>8548120404.000001</v>
      </c>
      <c r="K70" s="31">
        <f>J70/'Indicator Data'!BD72</f>
        <v>41.467631367671274</v>
      </c>
      <c r="L70" s="10">
        <f t="shared" si="21"/>
        <v>0.8</v>
      </c>
      <c r="M70" s="10">
        <f>IF('Indicator Data'!U72="No data","x",ROUND(IF('Indicator Data'!U72&gt;M$140,10,IF('Indicator Data'!U72&lt;M$139,0,10-(M$140-'Indicator Data'!U72)/(M$140-M$139)*10)),1))</f>
        <v>0.6</v>
      </c>
      <c r="N70" s="116">
        <f>'Indicator Data'!Q72/'Indicator Data'!BD72*1000000</f>
        <v>94.836463240881045</v>
      </c>
      <c r="O70" s="10">
        <f t="shared" si="22"/>
        <v>9.5</v>
      </c>
      <c r="P70" s="47">
        <f t="shared" si="23"/>
        <v>3.6</v>
      </c>
      <c r="Q70" s="40">
        <f t="shared" si="24"/>
        <v>4.3</v>
      </c>
      <c r="R70" s="31">
        <f>IF(AND('Indicator Data'!AM72="No data",'Indicator Data'!AN72="No data"),0,SUM('Indicator Data'!AM72:AO72))</f>
        <v>403481</v>
      </c>
      <c r="S70" s="10">
        <f t="shared" si="25"/>
        <v>8.6999999999999993</v>
      </c>
      <c r="T70" s="37">
        <f>R70/'Indicator Data'!$BB72</f>
        <v>5.6960281214927543E-2</v>
      </c>
      <c r="U70" s="10">
        <f t="shared" si="26"/>
        <v>8.6</v>
      </c>
      <c r="V70" s="11">
        <f t="shared" si="27"/>
        <v>8.6999999999999993</v>
      </c>
      <c r="W70" s="10">
        <f>IF('Indicator Data'!AB72="No data","x",ROUND(IF('Indicator Data'!AB72&gt;W$140,10,IF('Indicator Data'!AB72&lt;W$139,0,10-(W$140-'Indicator Data'!AB72)/(W$140-W$139)*10)),1))</f>
        <v>10</v>
      </c>
      <c r="X70" s="10">
        <f>IF('Indicator Data'!AA72="No data","x",ROUND(IF('Indicator Data'!AA72&gt;X$140,10,IF('Indicator Data'!AA72&lt;X$139,0,10-(X$140-'Indicator Data'!AA72)/(X$140-X$139)*10)),1))</f>
        <v>4</v>
      </c>
      <c r="Y70" s="10">
        <f>IF('Indicator Data'!AF72="No data","x",ROUND(IF('Indicator Data'!AF72&gt;Y$140,10,IF('Indicator Data'!AF72&lt;Y$139,0,10-(Y$140-'Indicator Data'!AF72)/(Y$140-Y$139)*10)),1))</f>
        <v>7.6</v>
      </c>
      <c r="Z70" s="120">
        <f>IF('Indicator Data'!AC72="No data","x",'Indicator Data'!AC72/'Indicator Data'!$BB72*100000)</f>
        <v>0.98820506666854901</v>
      </c>
      <c r="AA70" s="118">
        <f t="shared" si="28"/>
        <v>5.4</v>
      </c>
      <c r="AB70" s="120">
        <f>IF('Indicator Data'!AD72="No data","x",'Indicator Data'!AD72/'Indicator Data'!$BB72*100000)</f>
        <v>8.1246590440426871</v>
      </c>
      <c r="AC70" s="118">
        <f t="shared" si="29"/>
        <v>9.6999999999999993</v>
      </c>
      <c r="AD70" s="47">
        <f t="shared" si="30"/>
        <v>7.3</v>
      </c>
      <c r="AE70" s="10">
        <f>IF('Indicator Data'!V72="No data","x",ROUND(IF('Indicator Data'!V72&gt;AE$140,10,IF('Indicator Data'!V72&lt;AE$139,0,10-(AE$140-'Indicator Data'!V72)/(AE$140-AE$139)*10)),1))</f>
        <v>6.1</v>
      </c>
      <c r="AF70" s="10">
        <f>IF('Indicator Data'!W72="No data","x",ROUND(IF('Indicator Data'!W72&gt;AF$140,10,IF('Indicator Data'!W72&lt;AF$139,0,10-(AF$140-'Indicator Data'!W72)/(AF$140-AF$139)*10)),1))</f>
        <v>1.2</v>
      </c>
      <c r="AG70" s="47">
        <f t="shared" si="31"/>
        <v>3.7</v>
      </c>
      <c r="AH70" s="10">
        <f>IF('Indicator Data'!AP72="No data","x",ROUND(IF('Indicator Data'!AP72&gt;AH$140,10,IF('Indicator Data'!AP72&lt;AH$139,0,10-(AH$140-'Indicator Data'!AP72)/(AH$140-AH$139)*10)),1))</f>
        <v>1.2</v>
      </c>
      <c r="AI70" s="10">
        <f>IF('Indicator Data'!AQ72="No data","x",ROUND(IF('Indicator Data'!AQ72&gt;AI$140,10,IF('Indicator Data'!AQ72&lt;AI$139,0,10-(AI$140-'Indicator Data'!AQ72)/(AI$140-AI$139)*10)),1))</f>
        <v>1.1000000000000001</v>
      </c>
      <c r="AJ70" s="47">
        <f t="shared" si="32"/>
        <v>1.2</v>
      </c>
      <c r="AK70" s="31">
        <f>'Indicator Data'!AK72+'Indicator Data'!AJ72*0.5+'Indicator Data'!AI72*0.25</f>
        <v>347183.48147010652</v>
      </c>
      <c r="AL70" s="38">
        <f>AK70/'Indicator Data'!BB72</f>
        <v>4.9012639350340795E-2</v>
      </c>
      <c r="AM70" s="47">
        <f t="shared" si="33"/>
        <v>4.9000000000000004</v>
      </c>
      <c r="AN70" s="38">
        <f>IF('Indicator Data'!AL72="No data","x",'Indicator Data'!AL72/'Indicator Data'!BB72)</f>
        <v>0.17965793987478029</v>
      </c>
      <c r="AO70" s="10">
        <f t="shared" si="34"/>
        <v>9</v>
      </c>
      <c r="AP70" s="47">
        <f t="shared" si="35"/>
        <v>9</v>
      </c>
      <c r="AQ70" s="32">
        <f t="shared" si="36"/>
        <v>5.9</v>
      </c>
      <c r="AR70" s="50">
        <f t="shared" si="37"/>
        <v>7.6</v>
      </c>
      <c r="AU70" s="8">
        <v>4.0999999999999996</v>
      </c>
    </row>
    <row r="71" spans="1:47" s="174" customFormat="1">
      <c r="A71" s="8" t="s">
        <v>258</v>
      </c>
      <c r="B71" s="26" t="s">
        <v>244</v>
      </c>
      <c r="C71" s="26" t="s">
        <v>259</v>
      </c>
      <c r="D71" s="10">
        <f>ROUND(IF('Indicator Data'!O73="No data",IF((0.1284*LN('Indicator Data'!BA73)-0.4735)&gt;D$140,0,IF((0.1284*LN('Indicator Data'!BA73)-0.4735)&lt;D$139,10,(D$140-(0.1284*LN('Indicator Data'!BA73)-0.4735))/(D$140-D$139)*10)),IF('Indicator Data'!O73&gt;D$140,0,IF('Indicator Data'!O73&lt;D$139,10,(D$140-'Indicator Data'!O73)/(D$140-D$139)*10))),1)</f>
        <v>7.5</v>
      </c>
      <c r="E71" s="10">
        <f>IF('Indicator Data'!P73="No data","x",ROUND(IF('Indicator Data'!P73&gt;E$140,10,IF('Indicator Data'!P73&lt;E$139,0,10-(E$140-'Indicator Data'!P73)/(E$140-E$139)*10)),1))</f>
        <v>5.4</v>
      </c>
      <c r="F71" s="47">
        <f t="shared" si="19"/>
        <v>6.6</v>
      </c>
      <c r="G71" s="10">
        <f>IF('Indicator Data'!AG73="No data","x",ROUND(IF('Indicator Data'!AG73&gt;G$140,10,IF('Indicator Data'!AG73&lt;G$139,0,10-(G$140-'Indicator Data'!AG73)/(G$140-G$139)*10)),1))</f>
        <v>9</v>
      </c>
      <c r="H71" s="10">
        <f>IF('Indicator Data'!AH73="No data","x",ROUND(IF('Indicator Data'!AH73&gt;H$140,10,IF('Indicator Data'!AH73&lt;H$139,0,10-(H$140-'Indicator Data'!AH73)/(H$140-H$139)*10)),1))</f>
        <v>2.5</v>
      </c>
      <c r="I71" s="47">
        <f t="shared" si="20"/>
        <v>5.8</v>
      </c>
      <c r="J71" s="31">
        <f>SUM('Indicator Data'!R73,SUM('Indicator Data'!S73:T73)*1000000)</f>
        <v>8548120404.000001</v>
      </c>
      <c r="K71" s="31">
        <f>J71/'Indicator Data'!BD73</f>
        <v>41.467631367671274</v>
      </c>
      <c r="L71" s="10">
        <f t="shared" si="21"/>
        <v>0.8</v>
      </c>
      <c r="M71" s="10">
        <f>IF('Indicator Data'!U73="No data","x",ROUND(IF('Indicator Data'!U73&gt;M$140,10,IF('Indicator Data'!U73&lt;M$139,0,10-(M$140-'Indicator Data'!U73)/(M$140-M$139)*10)),1))</f>
        <v>0.6</v>
      </c>
      <c r="N71" s="116">
        <f>'Indicator Data'!Q73/'Indicator Data'!BD73*1000000</f>
        <v>94.836463240881045</v>
      </c>
      <c r="O71" s="10">
        <f t="shared" si="22"/>
        <v>9.5</v>
      </c>
      <c r="P71" s="47">
        <f t="shared" si="23"/>
        <v>3.6</v>
      </c>
      <c r="Q71" s="40">
        <f t="shared" si="24"/>
        <v>5.7</v>
      </c>
      <c r="R71" s="31">
        <f>IF(AND('Indicator Data'!AM73="No data",'Indicator Data'!AN73="No data"),0,SUM('Indicator Data'!AM73:AO73))</f>
        <v>2574689</v>
      </c>
      <c r="S71" s="10">
        <f t="shared" si="25"/>
        <v>10</v>
      </c>
      <c r="T71" s="37">
        <f>R71/'Indicator Data'!$BB73</f>
        <v>0.39462306722461105</v>
      </c>
      <c r="U71" s="10">
        <f t="shared" si="26"/>
        <v>10</v>
      </c>
      <c r="V71" s="11">
        <f t="shared" si="27"/>
        <v>10</v>
      </c>
      <c r="W71" s="10">
        <f>IF('Indicator Data'!AB73="No data","x",ROUND(IF('Indicator Data'!AB73&gt;W$140,10,IF('Indicator Data'!AB73&lt;W$139,0,10-(W$140-'Indicator Data'!AB73)/(W$140-W$139)*10)),1))</f>
        <v>1.1000000000000001</v>
      </c>
      <c r="X71" s="10">
        <f>IF('Indicator Data'!AA73="No data","x",ROUND(IF('Indicator Data'!AA73&gt;X$140,10,IF('Indicator Data'!AA73&lt;X$139,0,10-(X$140-'Indicator Data'!AA73)/(X$140-X$139)*10)),1))</f>
        <v>6</v>
      </c>
      <c r="Y71" s="10">
        <f>IF('Indicator Data'!AF73="No data","x",ROUND(IF('Indicator Data'!AF73&gt;Y$140,10,IF('Indicator Data'!AF73&lt;Y$139,0,10-(Y$140-'Indicator Data'!AF73)/(Y$140-Y$139)*10)),1))</f>
        <v>7.6</v>
      </c>
      <c r="Z71" s="120">
        <f>IF('Indicator Data'!AC73="No data","x",'Indicator Data'!AC73/'Indicator Data'!$BB73*100000)</f>
        <v>50.042716401412171</v>
      </c>
      <c r="AA71" s="118">
        <f t="shared" si="28"/>
        <v>10</v>
      </c>
      <c r="AB71" s="120">
        <f>IF('Indicator Data'!AD73="No data","x",'Indicator Data'!AD73/'Indicator Data'!$BB73*100000)</f>
        <v>8.8209182802331689</v>
      </c>
      <c r="AC71" s="118">
        <f t="shared" si="29"/>
        <v>9.8000000000000007</v>
      </c>
      <c r="AD71" s="47">
        <f t="shared" si="30"/>
        <v>6.9</v>
      </c>
      <c r="AE71" s="10">
        <f>IF('Indicator Data'!V73="No data","x",ROUND(IF('Indicator Data'!V73&gt;AE$140,10,IF('Indicator Data'!V73&lt;AE$139,0,10-(AE$140-'Indicator Data'!V73)/(AE$140-AE$139)*10)),1))</f>
        <v>6.9</v>
      </c>
      <c r="AF71" s="10">
        <f>IF('Indicator Data'!W73="No data","x",ROUND(IF('Indicator Data'!W73&gt;AF$140,10,IF('Indicator Data'!W73&lt;AF$139,0,10-(AF$140-'Indicator Data'!W73)/(AF$140-AF$139)*10)),1))</f>
        <v>1.8</v>
      </c>
      <c r="AG71" s="47">
        <f t="shared" si="31"/>
        <v>4.4000000000000004</v>
      </c>
      <c r="AH71" s="10">
        <f>IF('Indicator Data'!AP73="No data","x",ROUND(IF('Indicator Data'!AP73&gt;AH$140,10,IF('Indicator Data'!AP73&lt;AH$139,0,10-(AH$140-'Indicator Data'!AP73)/(AH$140-AH$139)*10)),1))</f>
        <v>6.3</v>
      </c>
      <c r="AI71" s="10">
        <f>IF('Indicator Data'!AQ73="No data","x",ROUND(IF('Indicator Data'!AQ73&gt;AI$140,10,IF('Indicator Data'!AQ73&lt;AI$139,0,10-(AI$140-'Indicator Data'!AQ73)/(AI$140-AI$139)*10)),1))</f>
        <v>5</v>
      </c>
      <c r="AJ71" s="47">
        <f t="shared" si="32"/>
        <v>5.7</v>
      </c>
      <c r="AK71" s="31">
        <f>'Indicator Data'!AK73+'Indicator Data'!AJ73*0.5+'Indicator Data'!AI73*0.25</f>
        <v>350403.05289867782</v>
      </c>
      <c r="AL71" s="38">
        <f>AK71/'Indicator Data'!BB73</f>
        <v>5.3706341814387631E-2</v>
      </c>
      <c r="AM71" s="47">
        <f t="shared" si="33"/>
        <v>5.4</v>
      </c>
      <c r="AN71" s="38">
        <f>IF('Indicator Data'!AL73="No data","x",'Indicator Data'!AL73/'Indicator Data'!BB73)</f>
        <v>0.33108812943851307</v>
      </c>
      <c r="AO71" s="10">
        <f t="shared" si="34"/>
        <v>10</v>
      </c>
      <c r="AP71" s="47">
        <f t="shared" si="35"/>
        <v>10</v>
      </c>
      <c r="AQ71" s="32">
        <f t="shared" si="36"/>
        <v>7.2</v>
      </c>
      <c r="AR71" s="50">
        <f t="shared" si="37"/>
        <v>9</v>
      </c>
      <c r="AT71" s="8"/>
      <c r="AU71" s="174">
        <v>7.2</v>
      </c>
    </row>
    <row r="72" spans="1:47">
      <c r="A72" s="8" t="s">
        <v>260</v>
      </c>
      <c r="B72" s="26" t="s">
        <v>244</v>
      </c>
      <c r="C72" s="26" t="s">
        <v>261</v>
      </c>
      <c r="D72" s="10">
        <f>ROUND(IF('Indicator Data'!O74="No data",IF((0.1284*LN('Indicator Data'!BA74)-0.4735)&gt;D$140,0,IF((0.1284*LN('Indicator Data'!BA74)-0.4735)&lt;D$139,10,(D$140-(0.1284*LN('Indicator Data'!BA74)-0.4735))/(D$140-D$139)*10)),IF('Indicator Data'!O74&gt;D$140,0,IF('Indicator Data'!O74&lt;D$139,10,(D$140-'Indicator Data'!O74)/(D$140-D$139)*10))),1)</f>
        <v>5.8</v>
      </c>
      <c r="E72" s="10">
        <f>IF('Indicator Data'!P74="No data","x",ROUND(IF('Indicator Data'!P74&gt;E$140,10,IF('Indicator Data'!P74&lt;E$139,0,10-(E$140-'Indicator Data'!P74)/(E$140-E$139)*10)),1))</f>
        <v>0.6</v>
      </c>
      <c r="F72" s="47">
        <f t="shared" si="19"/>
        <v>3.6</v>
      </c>
      <c r="G72" s="10">
        <f>IF('Indicator Data'!AG74="No data","x",ROUND(IF('Indicator Data'!AG74&gt;G$140,10,IF('Indicator Data'!AG74&lt;G$139,0,10-(G$140-'Indicator Data'!AG74)/(G$140-G$139)*10)),1))</f>
        <v>9</v>
      </c>
      <c r="H72" s="10">
        <f>IF('Indicator Data'!AH74="No data","x",ROUND(IF('Indicator Data'!AH74&gt;H$140,10,IF('Indicator Data'!AH74&lt;H$139,0,10-(H$140-'Indicator Data'!AH74)/(H$140-H$139)*10)),1))</f>
        <v>2.5</v>
      </c>
      <c r="I72" s="47">
        <f t="shared" si="20"/>
        <v>5.8</v>
      </c>
      <c r="J72" s="31">
        <f>SUM('Indicator Data'!R74,SUM('Indicator Data'!S74:T74)*1000000)</f>
        <v>8548120404.000001</v>
      </c>
      <c r="K72" s="31">
        <f>J72/'Indicator Data'!BD74</f>
        <v>41.467631367671274</v>
      </c>
      <c r="L72" s="10">
        <f t="shared" si="21"/>
        <v>0.8</v>
      </c>
      <c r="M72" s="10">
        <f>IF('Indicator Data'!U74="No data","x",ROUND(IF('Indicator Data'!U74&gt;M$140,10,IF('Indicator Data'!U74&lt;M$139,0,10-(M$140-'Indicator Data'!U74)/(M$140-M$139)*10)),1))</f>
        <v>0.6</v>
      </c>
      <c r="N72" s="116">
        <f>'Indicator Data'!Q74/'Indicator Data'!BD74*1000000</f>
        <v>94.836463240881045</v>
      </c>
      <c r="O72" s="10">
        <f t="shared" si="22"/>
        <v>9.5</v>
      </c>
      <c r="P72" s="47">
        <f t="shared" si="23"/>
        <v>3.6</v>
      </c>
      <c r="Q72" s="40">
        <f t="shared" si="24"/>
        <v>4.2</v>
      </c>
      <c r="R72" s="31">
        <f>IF(AND('Indicator Data'!AM74="No data",'Indicator Data'!AN74="No data"),0,SUM('Indicator Data'!AM74:AO74))</f>
        <v>42647</v>
      </c>
      <c r="S72" s="10">
        <f t="shared" si="25"/>
        <v>5.4</v>
      </c>
      <c r="T72" s="37">
        <f>R72/'Indicator Data'!$BB74</f>
        <v>8.679925532601265E-3</v>
      </c>
      <c r="U72" s="10">
        <f t="shared" si="26"/>
        <v>5.4</v>
      </c>
      <c r="V72" s="11">
        <f t="shared" si="27"/>
        <v>5.4</v>
      </c>
      <c r="W72" s="10">
        <f>IF('Indicator Data'!AB74="No data","x",ROUND(IF('Indicator Data'!AB74&gt;W$140,10,IF('Indicator Data'!AB74&lt;W$139,0,10-(W$140-'Indicator Data'!AB74)/(W$140-W$139)*10)),1))</f>
        <v>3.7</v>
      </c>
      <c r="X72" s="10">
        <f>IF('Indicator Data'!AA74="No data","x",ROUND(IF('Indicator Data'!AA74&gt;X$140,10,IF('Indicator Data'!AA74&lt;X$139,0,10-(X$140-'Indicator Data'!AA74)/(X$140-X$139)*10)),1))</f>
        <v>4</v>
      </c>
      <c r="Y72" s="10">
        <f>IF('Indicator Data'!AF74="No data","x",ROUND(IF('Indicator Data'!AF74&gt;Y$140,10,IF('Indicator Data'!AF74&lt;Y$139,0,10-(Y$140-'Indicator Data'!AF74)/(Y$140-Y$139)*10)),1))</f>
        <v>7.6</v>
      </c>
      <c r="Z72" s="120">
        <f>IF('Indicator Data'!AC74="No data","x",'Indicator Data'!AC74/'Indicator Data'!$BB74*100000)</f>
        <v>0.81411827632436184</v>
      </c>
      <c r="AA72" s="118">
        <f t="shared" si="28"/>
        <v>5.2</v>
      </c>
      <c r="AB72" s="120">
        <f>IF('Indicator Data'!AD74="No data","x",'Indicator Data'!AD74/'Indicator Data'!$BB74*100000)</f>
        <v>11.713417457144015</v>
      </c>
      <c r="AC72" s="118">
        <f t="shared" si="29"/>
        <v>10</v>
      </c>
      <c r="AD72" s="47">
        <f t="shared" si="30"/>
        <v>6.1</v>
      </c>
      <c r="AE72" s="10">
        <f>IF('Indicator Data'!V74="No data","x",ROUND(IF('Indicator Data'!V74&gt;AE$140,10,IF('Indicator Data'!V74&lt;AE$139,0,10-(AE$140-'Indicator Data'!V74)/(AE$140-AE$139)*10)),1))</f>
        <v>6.7</v>
      </c>
      <c r="AF72" s="10">
        <f>IF('Indicator Data'!W74="No data","x",ROUND(IF('Indicator Data'!W74&gt;AF$140,10,IF('Indicator Data'!W74&lt;AF$139,0,10-(AF$140-'Indicator Data'!W74)/(AF$140-AF$139)*10)),1))</f>
        <v>1.1000000000000001</v>
      </c>
      <c r="AG72" s="47">
        <f t="shared" si="31"/>
        <v>3.9</v>
      </c>
      <c r="AH72" s="10">
        <f>IF('Indicator Data'!AP74="No data","x",ROUND(IF('Indicator Data'!AP74&gt;AH$140,10,IF('Indicator Data'!AP74&lt;AH$139,0,10-(AH$140-'Indicator Data'!AP74)/(AH$140-AH$139)*10)),1))</f>
        <v>1.8</v>
      </c>
      <c r="AI72" s="10">
        <f>IF('Indicator Data'!AQ74="No data","x",ROUND(IF('Indicator Data'!AQ74&gt;AI$140,10,IF('Indicator Data'!AQ74&lt;AI$139,0,10-(AI$140-'Indicator Data'!AQ74)/(AI$140-AI$139)*10)),1))</f>
        <v>0.9</v>
      </c>
      <c r="AJ72" s="47">
        <f t="shared" si="32"/>
        <v>1.4</v>
      </c>
      <c r="AK72" s="31">
        <f>'Indicator Data'!AK74+'Indicator Data'!AJ74*0.5+'Indicator Data'!AI74*0.25</f>
        <v>347635.19575582078</v>
      </c>
      <c r="AL72" s="38">
        <f>AK72/'Indicator Data'!BB74</f>
        <v>7.0754041589602731E-2</v>
      </c>
      <c r="AM72" s="47">
        <f t="shared" si="33"/>
        <v>7.1</v>
      </c>
      <c r="AN72" s="38">
        <f>IF('Indicator Data'!AL74="No data","x",'Indicator Data'!AL74/'Indicator Data'!BB74)</f>
        <v>0.14266506909523577</v>
      </c>
      <c r="AO72" s="10">
        <f t="shared" si="34"/>
        <v>7.1</v>
      </c>
      <c r="AP72" s="47">
        <f t="shared" si="35"/>
        <v>7.1</v>
      </c>
      <c r="AQ72" s="32">
        <f t="shared" si="36"/>
        <v>5.5</v>
      </c>
      <c r="AR72" s="50">
        <f t="shared" si="37"/>
        <v>5.5</v>
      </c>
      <c r="AU72" s="8">
        <v>3.6</v>
      </c>
    </row>
    <row r="73" spans="1:47">
      <c r="A73" s="8" t="s">
        <v>262</v>
      </c>
      <c r="B73" s="26" t="s">
        <v>244</v>
      </c>
      <c r="C73" s="26" t="s">
        <v>263</v>
      </c>
      <c r="D73" s="10">
        <f>ROUND(IF('Indicator Data'!O75="No data",IF((0.1284*LN('Indicator Data'!BA75)-0.4735)&gt;D$140,0,IF((0.1284*LN('Indicator Data'!BA75)-0.4735)&lt;D$139,10,(D$140-(0.1284*LN('Indicator Data'!BA75)-0.4735))/(D$140-D$139)*10)),IF('Indicator Data'!O75&gt;D$140,0,IF('Indicator Data'!O75&lt;D$139,10,(D$140-'Indicator Data'!O75)/(D$140-D$139)*10))),1)</f>
        <v>5.3</v>
      </c>
      <c r="E73" s="10">
        <f>IF('Indicator Data'!P75="No data","x",ROUND(IF('Indicator Data'!P75&gt;E$140,10,IF('Indicator Data'!P75&lt;E$139,0,10-(E$140-'Indicator Data'!P75)/(E$140-E$139)*10)),1))</f>
        <v>0</v>
      </c>
      <c r="F73" s="47">
        <f t="shared" si="19"/>
        <v>3.1</v>
      </c>
      <c r="G73" s="10">
        <f>IF('Indicator Data'!AG75="No data","x",ROUND(IF('Indicator Data'!AG75&gt;G$140,10,IF('Indicator Data'!AG75&lt;G$139,0,10-(G$140-'Indicator Data'!AG75)/(G$140-G$139)*10)),1))</f>
        <v>9</v>
      </c>
      <c r="H73" s="10">
        <f>IF('Indicator Data'!AH75="No data","x",ROUND(IF('Indicator Data'!AH75&gt;H$140,10,IF('Indicator Data'!AH75&lt;H$139,0,10-(H$140-'Indicator Data'!AH75)/(H$140-H$139)*10)),1))</f>
        <v>2.5</v>
      </c>
      <c r="I73" s="47">
        <f t="shared" si="20"/>
        <v>5.8</v>
      </c>
      <c r="J73" s="31">
        <f>SUM('Indicator Data'!R75,SUM('Indicator Data'!S75:T75)*1000000)</f>
        <v>8548120404.000001</v>
      </c>
      <c r="K73" s="31">
        <f>J73/'Indicator Data'!BD75</f>
        <v>41.467631367671274</v>
      </c>
      <c r="L73" s="10">
        <f t="shared" si="21"/>
        <v>0.8</v>
      </c>
      <c r="M73" s="10">
        <f>IF('Indicator Data'!U75="No data","x",ROUND(IF('Indicator Data'!U75&gt;M$140,10,IF('Indicator Data'!U75&lt;M$139,0,10-(M$140-'Indicator Data'!U75)/(M$140-M$139)*10)),1))</f>
        <v>0.6</v>
      </c>
      <c r="N73" s="116">
        <f>'Indicator Data'!Q75/'Indicator Data'!BD75*1000000</f>
        <v>94.836463240881045</v>
      </c>
      <c r="O73" s="10">
        <f t="shared" si="22"/>
        <v>9.5</v>
      </c>
      <c r="P73" s="47">
        <f t="shared" si="23"/>
        <v>3.6</v>
      </c>
      <c r="Q73" s="40">
        <f t="shared" si="24"/>
        <v>3.9</v>
      </c>
      <c r="R73" s="31">
        <f>IF(AND('Indicator Data'!AM75="No data",'Indicator Data'!AN75="No data"),0,SUM('Indicator Data'!AM75:AO75))</f>
        <v>0</v>
      </c>
      <c r="S73" s="10">
        <f t="shared" si="25"/>
        <v>0</v>
      </c>
      <c r="T73" s="37">
        <f>R73/'Indicator Data'!$BB75</f>
        <v>0</v>
      </c>
      <c r="U73" s="10">
        <f t="shared" si="26"/>
        <v>0</v>
      </c>
      <c r="V73" s="11">
        <f t="shared" si="27"/>
        <v>0</v>
      </c>
      <c r="W73" s="10">
        <f>IF('Indicator Data'!AB75="No data","x",ROUND(IF('Indicator Data'!AB75&gt;W$140,10,IF('Indicator Data'!AB75&lt;W$139,0,10-(W$140-'Indicator Data'!AB75)/(W$140-W$139)*10)),1))</f>
        <v>3.3</v>
      </c>
      <c r="X73" s="10">
        <f>IF('Indicator Data'!AA75="No data","x",ROUND(IF('Indicator Data'!AA75&gt;X$140,10,IF('Indicator Data'!AA75&lt;X$139,0,10-(X$140-'Indicator Data'!AA75)/(X$140-X$139)*10)),1))</f>
        <v>4</v>
      </c>
      <c r="Y73" s="10">
        <f>IF('Indicator Data'!AF75="No data","x",ROUND(IF('Indicator Data'!AF75&gt;Y$140,10,IF('Indicator Data'!AF75&lt;Y$139,0,10-(Y$140-'Indicator Data'!AF75)/(Y$140-Y$139)*10)),1))</f>
        <v>7.6</v>
      </c>
      <c r="Z73" s="120">
        <f>IF('Indicator Data'!AC75="No data","x",'Indicator Data'!AC75/'Indicator Data'!$BB75*100000)</f>
        <v>6.8637406768952414E-2</v>
      </c>
      <c r="AA73" s="118">
        <f t="shared" si="28"/>
        <v>2.2999999999999998</v>
      </c>
      <c r="AB73" s="120">
        <f>IF('Indicator Data'!AD75="No data","x",'Indicator Data'!AD75/'Indicator Data'!$BB75*100000)</f>
        <v>9.8754520324786341</v>
      </c>
      <c r="AC73" s="118">
        <f t="shared" si="29"/>
        <v>10</v>
      </c>
      <c r="AD73" s="47">
        <f t="shared" si="30"/>
        <v>5.4</v>
      </c>
      <c r="AE73" s="10">
        <f>IF('Indicator Data'!V75="No data","x",ROUND(IF('Indicator Data'!V75&gt;AE$140,10,IF('Indicator Data'!V75&lt;AE$139,0,10-(AE$140-'Indicator Data'!V75)/(AE$140-AE$139)*10)),1))</f>
        <v>4.8</v>
      </c>
      <c r="AF73" s="10">
        <f>IF('Indicator Data'!W75="No data","x",ROUND(IF('Indicator Data'!W75&gt;AF$140,10,IF('Indicator Data'!W75&lt;AF$139,0,10-(AF$140-'Indicator Data'!W75)/(AF$140-AF$139)*10)),1))</f>
        <v>1.5</v>
      </c>
      <c r="AG73" s="47">
        <f t="shared" si="31"/>
        <v>3.2</v>
      </c>
      <c r="AH73" s="10">
        <f>IF('Indicator Data'!AP75="No data","x",ROUND(IF('Indicator Data'!AP75&gt;AH$140,10,IF('Indicator Data'!AP75&lt;AH$139,0,10-(AH$140-'Indicator Data'!AP75)/(AH$140-AH$139)*10)),1))</f>
        <v>3</v>
      </c>
      <c r="AI73" s="10">
        <f>IF('Indicator Data'!AQ75="No data","x",ROUND(IF('Indicator Data'!AQ75&gt;AI$140,10,IF('Indicator Data'!AQ75&lt;AI$139,0,10-(AI$140-'Indicator Data'!AQ75)/(AI$140-AI$139)*10)),1))</f>
        <v>1.5</v>
      </c>
      <c r="AJ73" s="47">
        <f t="shared" si="32"/>
        <v>2.2999999999999998</v>
      </c>
      <c r="AK73" s="31">
        <f>'Indicator Data'!AK75+'Indicator Data'!AJ75*0.5+'Indicator Data'!AI75*0.25</f>
        <v>347183.48147010652</v>
      </c>
      <c r="AL73" s="38">
        <f>AK73/'Indicator Data'!BB75</f>
        <v>5.9574434602811886E-2</v>
      </c>
      <c r="AM73" s="47">
        <f t="shared" si="33"/>
        <v>6</v>
      </c>
      <c r="AN73" s="38" t="str">
        <f>IF('Indicator Data'!AL75="No data","x",'Indicator Data'!AL75/'Indicator Data'!BB75)</f>
        <v>x</v>
      </c>
      <c r="AO73" s="10" t="str">
        <f t="shared" si="34"/>
        <v>x</v>
      </c>
      <c r="AP73" s="47" t="str">
        <f t="shared" si="35"/>
        <v>x</v>
      </c>
      <c r="AQ73" s="32">
        <f t="shared" si="36"/>
        <v>4.4000000000000004</v>
      </c>
      <c r="AR73" s="50">
        <f t="shared" si="37"/>
        <v>2.5</v>
      </c>
      <c r="AU73" s="8">
        <v>3</v>
      </c>
    </row>
    <row r="74" spans="1:47">
      <c r="A74" s="8" t="s">
        <v>264</v>
      </c>
      <c r="B74" s="26" t="s">
        <v>244</v>
      </c>
      <c r="C74" s="26" t="s">
        <v>265</v>
      </c>
      <c r="D74" s="10">
        <f>ROUND(IF('Indicator Data'!O76="No data",IF((0.1284*LN('Indicator Data'!BA76)-0.4735)&gt;D$140,0,IF((0.1284*LN('Indicator Data'!BA76)-0.4735)&lt;D$139,10,(D$140-(0.1284*LN('Indicator Data'!BA76)-0.4735))/(D$140-D$139)*10)),IF('Indicator Data'!O76&gt;D$140,0,IF('Indicator Data'!O76&lt;D$139,10,(D$140-'Indicator Data'!O76)/(D$140-D$139)*10))),1)</f>
        <v>3.8</v>
      </c>
      <c r="E74" s="10">
        <f>IF('Indicator Data'!P76="No data","x",ROUND(IF('Indicator Data'!P76&gt;E$140,10,IF('Indicator Data'!P76&lt;E$139,0,10-(E$140-'Indicator Data'!P76)/(E$140-E$139)*10)),1))</f>
        <v>0</v>
      </c>
      <c r="F74" s="47">
        <f t="shared" si="19"/>
        <v>2.1</v>
      </c>
      <c r="G74" s="10">
        <f>IF('Indicator Data'!AG76="No data","x",ROUND(IF('Indicator Data'!AG76&gt;G$140,10,IF('Indicator Data'!AG76&lt;G$139,0,10-(G$140-'Indicator Data'!AG76)/(G$140-G$139)*10)),1))</f>
        <v>9</v>
      </c>
      <c r="H74" s="10">
        <f>IF('Indicator Data'!AH76="No data","x",ROUND(IF('Indicator Data'!AH76&gt;H$140,10,IF('Indicator Data'!AH76&lt;H$139,0,10-(H$140-'Indicator Data'!AH76)/(H$140-H$139)*10)),1))</f>
        <v>2.5</v>
      </c>
      <c r="I74" s="47">
        <f t="shared" si="20"/>
        <v>5.8</v>
      </c>
      <c r="J74" s="31">
        <f>SUM('Indicator Data'!R76,SUM('Indicator Data'!S76:T76)*1000000)</f>
        <v>8548120404.000001</v>
      </c>
      <c r="K74" s="31">
        <f>J74/'Indicator Data'!BD76</f>
        <v>41.467631367671274</v>
      </c>
      <c r="L74" s="10">
        <f t="shared" si="21"/>
        <v>0.8</v>
      </c>
      <c r="M74" s="10">
        <f>IF('Indicator Data'!U76="No data","x",ROUND(IF('Indicator Data'!U76&gt;M$140,10,IF('Indicator Data'!U76&lt;M$139,0,10-(M$140-'Indicator Data'!U76)/(M$140-M$139)*10)),1))</f>
        <v>0.6</v>
      </c>
      <c r="N74" s="116">
        <f>'Indicator Data'!Q76/'Indicator Data'!BD76*1000000</f>
        <v>94.836463240881045</v>
      </c>
      <c r="O74" s="10">
        <f t="shared" si="22"/>
        <v>9.5</v>
      </c>
      <c r="P74" s="47">
        <f t="shared" si="23"/>
        <v>3.6</v>
      </c>
      <c r="Q74" s="40">
        <f t="shared" si="24"/>
        <v>3.4</v>
      </c>
      <c r="R74" s="31">
        <f>IF(AND('Indicator Data'!AM76="No data",'Indicator Data'!AN76="No data"),0,SUM('Indicator Data'!AM76:AO76))</f>
        <v>0</v>
      </c>
      <c r="S74" s="10">
        <f t="shared" si="25"/>
        <v>0</v>
      </c>
      <c r="T74" s="37">
        <f>R74/'Indicator Data'!$BB76</f>
        <v>0</v>
      </c>
      <c r="U74" s="10">
        <f t="shared" si="26"/>
        <v>0</v>
      </c>
      <c r="V74" s="11">
        <f t="shared" si="27"/>
        <v>0</v>
      </c>
      <c r="W74" s="10">
        <f>IF('Indicator Data'!AB76="No data","x",ROUND(IF('Indicator Data'!AB76&gt;W$140,10,IF('Indicator Data'!AB76&lt;W$139,0,10-(W$140-'Indicator Data'!AB76)/(W$140-W$139)*10)),1))</f>
        <v>1.3</v>
      </c>
      <c r="X74" s="10">
        <f>IF('Indicator Data'!AA76="No data","x",ROUND(IF('Indicator Data'!AA76&gt;X$140,10,IF('Indicator Data'!AA76&lt;X$139,0,10-(X$140-'Indicator Data'!AA76)/(X$140-X$139)*10)),1))</f>
        <v>4</v>
      </c>
      <c r="Y74" s="10">
        <f>IF('Indicator Data'!AF76="No data","x",ROUND(IF('Indicator Data'!AF76&gt;Y$140,10,IF('Indicator Data'!AF76&lt;Y$139,0,10-(Y$140-'Indicator Data'!AF76)/(Y$140-Y$139)*10)),1))</f>
        <v>7.6</v>
      </c>
      <c r="Z74" s="120">
        <f>IF('Indicator Data'!AC76="No data","x",'Indicator Data'!AC76/'Indicator Data'!$BB76*100000)</f>
        <v>3.5868330376151514</v>
      </c>
      <c r="AA74" s="118">
        <f t="shared" si="28"/>
        <v>6.9</v>
      </c>
      <c r="AB74" s="120">
        <f>IF('Indicator Data'!AD76="No data","x",'Indicator Data'!AD76/'Indicator Data'!$BB76*100000)</f>
        <v>19.292277136630709</v>
      </c>
      <c r="AC74" s="118">
        <f t="shared" si="29"/>
        <v>10</v>
      </c>
      <c r="AD74" s="47">
        <f t="shared" si="30"/>
        <v>6</v>
      </c>
      <c r="AE74" s="10">
        <f>IF('Indicator Data'!V76="No data","x",ROUND(IF('Indicator Data'!V76&gt;AE$140,10,IF('Indicator Data'!V76&lt;AE$139,0,10-(AE$140-'Indicator Data'!V76)/(AE$140-AE$139)*10)),1))</f>
        <v>7.1</v>
      </c>
      <c r="AF74" s="10">
        <f>IF('Indicator Data'!W76="No data","x",ROUND(IF('Indicator Data'!W76&gt;AF$140,10,IF('Indicator Data'!W76&lt;AF$139,0,10-(AF$140-'Indicator Data'!W76)/(AF$140-AF$139)*10)),1))</f>
        <v>1.9</v>
      </c>
      <c r="AG74" s="47">
        <f t="shared" si="31"/>
        <v>4.5</v>
      </c>
      <c r="AH74" s="10">
        <f>IF('Indicator Data'!AP76="No data","x",ROUND(IF('Indicator Data'!AP76&gt;AH$140,10,IF('Indicator Data'!AP76&lt;AH$139,0,10-(AH$140-'Indicator Data'!AP76)/(AH$140-AH$139)*10)),1))</f>
        <v>2.8</v>
      </c>
      <c r="AI74" s="10">
        <f>IF('Indicator Data'!AQ76="No data","x",ROUND(IF('Indicator Data'!AQ76&gt;AI$140,10,IF('Indicator Data'!AQ76&lt;AI$139,0,10-(AI$140-'Indicator Data'!AQ76)/(AI$140-AI$139)*10)),1))</f>
        <v>1.8</v>
      </c>
      <c r="AJ74" s="47">
        <f t="shared" si="32"/>
        <v>2.2999999999999998</v>
      </c>
      <c r="AK74" s="31">
        <f>'Indicator Data'!AK76+'Indicator Data'!AJ76*0.5+'Indicator Data'!AI76*0.25</f>
        <v>259605.35647010649</v>
      </c>
      <c r="AL74" s="38">
        <f>AK74/'Indicator Data'!BB76</f>
        <v>8.7024399002694985E-2</v>
      </c>
      <c r="AM74" s="47">
        <f t="shared" si="33"/>
        <v>8.6999999999999993</v>
      </c>
      <c r="AN74" s="38" t="str">
        <f>IF('Indicator Data'!AL76="No data","x",'Indicator Data'!AL76/'Indicator Data'!BB76)</f>
        <v>x</v>
      </c>
      <c r="AO74" s="10" t="str">
        <f t="shared" si="34"/>
        <v>x</v>
      </c>
      <c r="AP74" s="47" t="str">
        <f t="shared" si="35"/>
        <v>x</v>
      </c>
      <c r="AQ74" s="32">
        <f t="shared" si="36"/>
        <v>5.9</v>
      </c>
      <c r="AR74" s="50">
        <f t="shared" si="37"/>
        <v>3.5</v>
      </c>
      <c r="AU74" s="8">
        <v>4.0999999999999996</v>
      </c>
    </row>
    <row r="75" spans="1:47">
      <c r="A75" s="8" t="s">
        <v>266</v>
      </c>
      <c r="B75" s="26" t="s">
        <v>244</v>
      </c>
      <c r="C75" s="26" t="s">
        <v>267</v>
      </c>
      <c r="D75" s="10">
        <f>ROUND(IF('Indicator Data'!O77="No data",IF((0.1284*LN('Indicator Data'!BA77)-0.4735)&gt;D$140,0,IF((0.1284*LN('Indicator Data'!BA77)-0.4735)&lt;D$139,10,(D$140-(0.1284*LN('Indicator Data'!BA77)-0.4735))/(D$140-D$139)*10)),IF('Indicator Data'!O77&gt;D$140,0,IF('Indicator Data'!O77&lt;D$139,10,(D$140-'Indicator Data'!O77)/(D$140-D$139)*10))),1)</f>
        <v>4.9000000000000004</v>
      </c>
      <c r="E75" s="10">
        <f>IF('Indicator Data'!P77="No data","x",ROUND(IF('Indicator Data'!P77&gt;E$140,10,IF('Indicator Data'!P77&lt;E$139,0,10-(E$140-'Indicator Data'!P77)/(E$140-E$139)*10)),1))</f>
        <v>0</v>
      </c>
      <c r="F75" s="47">
        <f t="shared" si="19"/>
        <v>2.8</v>
      </c>
      <c r="G75" s="10">
        <f>IF('Indicator Data'!AG77="No data","x",ROUND(IF('Indicator Data'!AG77&gt;G$140,10,IF('Indicator Data'!AG77&lt;G$139,0,10-(G$140-'Indicator Data'!AG77)/(G$140-G$139)*10)),1))</f>
        <v>9</v>
      </c>
      <c r="H75" s="10">
        <f>IF('Indicator Data'!AH77="No data","x",ROUND(IF('Indicator Data'!AH77&gt;H$140,10,IF('Indicator Data'!AH77&lt;H$139,0,10-(H$140-'Indicator Data'!AH77)/(H$140-H$139)*10)),1))</f>
        <v>2.5</v>
      </c>
      <c r="I75" s="47">
        <f t="shared" si="20"/>
        <v>5.8</v>
      </c>
      <c r="J75" s="31">
        <f>SUM('Indicator Data'!R77,SUM('Indicator Data'!S77:T77)*1000000)</f>
        <v>8548120404.000001</v>
      </c>
      <c r="K75" s="31">
        <f>J75/'Indicator Data'!BD77</f>
        <v>41.467631367671274</v>
      </c>
      <c r="L75" s="10">
        <f t="shared" si="21"/>
        <v>0.8</v>
      </c>
      <c r="M75" s="10">
        <f>IF('Indicator Data'!U77="No data","x",ROUND(IF('Indicator Data'!U77&gt;M$140,10,IF('Indicator Data'!U77&lt;M$139,0,10-(M$140-'Indicator Data'!U77)/(M$140-M$139)*10)),1))</f>
        <v>0.6</v>
      </c>
      <c r="N75" s="116">
        <f>'Indicator Data'!Q77/'Indicator Data'!BD77*1000000</f>
        <v>94.836463240881045</v>
      </c>
      <c r="O75" s="10">
        <f t="shared" si="22"/>
        <v>9.5</v>
      </c>
      <c r="P75" s="47">
        <f t="shared" si="23"/>
        <v>3.6</v>
      </c>
      <c r="Q75" s="40">
        <f t="shared" si="24"/>
        <v>3.8</v>
      </c>
      <c r="R75" s="31">
        <f>IF(AND('Indicator Data'!AM77="No data",'Indicator Data'!AN77="No data"),0,SUM('Indicator Data'!AM77:AO77))</f>
        <v>0</v>
      </c>
      <c r="S75" s="10">
        <f t="shared" si="25"/>
        <v>0</v>
      </c>
      <c r="T75" s="37">
        <f>R75/'Indicator Data'!$BB77</f>
        <v>0</v>
      </c>
      <c r="U75" s="10">
        <f t="shared" si="26"/>
        <v>0</v>
      </c>
      <c r="V75" s="11">
        <f t="shared" si="27"/>
        <v>0</v>
      </c>
      <c r="W75" s="10">
        <f>IF('Indicator Data'!AB77="No data","x",ROUND(IF('Indicator Data'!AB77&gt;W$140,10,IF('Indicator Data'!AB77&lt;W$139,0,10-(W$140-'Indicator Data'!AB77)/(W$140-W$139)*10)),1))</f>
        <v>3.1</v>
      </c>
      <c r="X75" s="10">
        <f>IF('Indicator Data'!AA77="No data","x",ROUND(IF('Indicator Data'!AA77&gt;X$140,10,IF('Indicator Data'!AA77&lt;X$139,0,10-(X$140-'Indicator Data'!AA77)/(X$140-X$139)*10)),1))</f>
        <v>4</v>
      </c>
      <c r="Y75" s="10">
        <f>IF('Indicator Data'!AF77="No data","x",ROUND(IF('Indicator Data'!AF77&gt;Y$140,10,IF('Indicator Data'!AF77&lt;Y$139,0,10-(Y$140-'Indicator Data'!AF77)/(Y$140-Y$139)*10)),1))</f>
        <v>7.6</v>
      </c>
      <c r="Z75" s="120">
        <f>IF('Indicator Data'!AC77="No data","x",'Indicator Data'!AC77/'Indicator Data'!$BB77*100000)</f>
        <v>1.7947795247962253</v>
      </c>
      <c r="AA75" s="118">
        <f t="shared" si="28"/>
        <v>6.1</v>
      </c>
      <c r="AB75" s="120">
        <f>IF('Indicator Data'!AD77="No data","x",'Indicator Data'!AD77/'Indicator Data'!$BB77*100000)</f>
        <v>10.329212562277247</v>
      </c>
      <c r="AC75" s="118">
        <f t="shared" si="29"/>
        <v>10</v>
      </c>
      <c r="AD75" s="47">
        <f t="shared" si="30"/>
        <v>6.2</v>
      </c>
      <c r="AE75" s="10">
        <f>IF('Indicator Data'!V77="No data","x",ROUND(IF('Indicator Data'!V77&gt;AE$140,10,IF('Indicator Data'!V77&lt;AE$139,0,10-(AE$140-'Indicator Data'!V77)/(AE$140-AE$139)*10)),1))</f>
        <v>5.3</v>
      </c>
      <c r="AF75" s="10">
        <f>IF('Indicator Data'!W77="No data","x",ROUND(IF('Indicator Data'!W77&gt;AF$140,10,IF('Indicator Data'!W77&lt;AF$139,0,10-(AF$140-'Indicator Data'!W77)/(AF$140-AF$139)*10)),1))</f>
        <v>1.1000000000000001</v>
      </c>
      <c r="AG75" s="47">
        <f t="shared" si="31"/>
        <v>3.2</v>
      </c>
      <c r="AH75" s="10">
        <f>IF('Indicator Data'!AP77="No data","x",ROUND(IF('Indicator Data'!AP77&gt;AH$140,10,IF('Indicator Data'!AP77&lt;AH$139,0,10-(AH$140-'Indicator Data'!AP77)/(AH$140-AH$139)*10)),1))</f>
        <v>1.9</v>
      </c>
      <c r="AI75" s="10">
        <f>IF('Indicator Data'!AQ77="No data","x",ROUND(IF('Indicator Data'!AQ77&gt;AI$140,10,IF('Indicator Data'!AQ77&lt;AI$139,0,10-(AI$140-'Indicator Data'!AQ77)/(AI$140-AI$139)*10)),1))</f>
        <v>1.1000000000000001</v>
      </c>
      <c r="AJ75" s="47">
        <f t="shared" si="32"/>
        <v>1.5</v>
      </c>
      <c r="AK75" s="31">
        <f>'Indicator Data'!AK77+'Indicator Data'!AJ77*0.5+'Indicator Data'!AI77*0.25</f>
        <v>258248.62162162163</v>
      </c>
      <c r="AL75" s="38">
        <f>AK75/'Indicator Data'!BB77</f>
        <v>4.6349933839333425E-2</v>
      </c>
      <c r="AM75" s="47">
        <f t="shared" si="33"/>
        <v>4.5999999999999996</v>
      </c>
      <c r="AN75" s="38">
        <f>IF('Indicator Data'!AL77="No data","x",'Indicator Data'!AL77/'Indicator Data'!BB77)</f>
        <v>0.11874763874318769</v>
      </c>
      <c r="AO75" s="10">
        <f t="shared" si="34"/>
        <v>5.9</v>
      </c>
      <c r="AP75" s="47">
        <f t="shared" si="35"/>
        <v>5.9</v>
      </c>
      <c r="AQ75" s="32">
        <f t="shared" si="36"/>
        <v>4.5</v>
      </c>
      <c r="AR75" s="50">
        <f t="shared" si="37"/>
        <v>2.5</v>
      </c>
      <c r="AU75" s="8">
        <v>2.9</v>
      </c>
    </row>
    <row r="76" spans="1:47">
      <c r="A76" s="8" t="s">
        <v>268</v>
      </c>
      <c r="B76" s="26" t="s">
        <v>244</v>
      </c>
      <c r="C76" s="26" t="s">
        <v>269</v>
      </c>
      <c r="D76" s="10">
        <f>ROUND(IF('Indicator Data'!O78="No data",IF((0.1284*LN('Indicator Data'!BA78)-0.4735)&gt;D$140,0,IF((0.1284*LN('Indicator Data'!BA78)-0.4735)&lt;D$139,10,(D$140-(0.1284*LN('Indicator Data'!BA78)-0.4735))/(D$140-D$139)*10)),IF('Indicator Data'!O78&gt;D$140,0,IF('Indicator Data'!O78&lt;D$139,10,(D$140-'Indicator Data'!O78)/(D$140-D$139)*10))),1)</f>
        <v>5.2</v>
      </c>
      <c r="E76" s="10">
        <f>IF('Indicator Data'!P78="No data","x",ROUND(IF('Indicator Data'!P78&gt;E$140,10,IF('Indicator Data'!P78&lt;E$139,0,10-(E$140-'Indicator Data'!P78)/(E$140-E$139)*10)),1))</f>
        <v>0.1</v>
      </c>
      <c r="F76" s="47">
        <f t="shared" si="19"/>
        <v>3</v>
      </c>
      <c r="G76" s="10">
        <f>IF('Indicator Data'!AG78="No data","x",ROUND(IF('Indicator Data'!AG78&gt;G$140,10,IF('Indicator Data'!AG78&lt;G$139,0,10-(G$140-'Indicator Data'!AG78)/(G$140-G$139)*10)),1))</f>
        <v>9</v>
      </c>
      <c r="H76" s="10">
        <f>IF('Indicator Data'!AH78="No data","x",ROUND(IF('Indicator Data'!AH78&gt;H$140,10,IF('Indicator Data'!AH78&lt;H$139,0,10-(H$140-'Indicator Data'!AH78)/(H$140-H$139)*10)),1))</f>
        <v>2.5</v>
      </c>
      <c r="I76" s="47">
        <f t="shared" si="20"/>
        <v>5.8</v>
      </c>
      <c r="J76" s="31">
        <f>SUM('Indicator Data'!R78,SUM('Indicator Data'!S78:T78)*1000000)</f>
        <v>8548120404.000001</v>
      </c>
      <c r="K76" s="31">
        <f>J76/'Indicator Data'!BD78</f>
        <v>41.467631367671274</v>
      </c>
      <c r="L76" s="10">
        <f t="shared" si="21"/>
        <v>0.8</v>
      </c>
      <c r="M76" s="10">
        <f>IF('Indicator Data'!U78="No data","x",ROUND(IF('Indicator Data'!U78&gt;M$140,10,IF('Indicator Data'!U78&lt;M$139,0,10-(M$140-'Indicator Data'!U78)/(M$140-M$139)*10)),1))</f>
        <v>0.6</v>
      </c>
      <c r="N76" s="116">
        <f>'Indicator Data'!Q78/'Indicator Data'!BD78*1000000</f>
        <v>94.836463240881045</v>
      </c>
      <c r="O76" s="10">
        <f t="shared" si="22"/>
        <v>9.5</v>
      </c>
      <c r="P76" s="47">
        <f t="shared" si="23"/>
        <v>3.6</v>
      </c>
      <c r="Q76" s="40">
        <f t="shared" si="24"/>
        <v>3.9</v>
      </c>
      <c r="R76" s="31">
        <f>IF(AND('Indicator Data'!AM78="No data",'Indicator Data'!AN78="No data"),0,SUM('Indicator Data'!AM78:AO78))</f>
        <v>0</v>
      </c>
      <c r="S76" s="10">
        <f t="shared" si="25"/>
        <v>0</v>
      </c>
      <c r="T76" s="37">
        <f>R76/'Indicator Data'!$BB78</f>
        <v>0</v>
      </c>
      <c r="U76" s="10">
        <f t="shared" si="26"/>
        <v>0</v>
      </c>
      <c r="V76" s="11">
        <f t="shared" si="27"/>
        <v>0</v>
      </c>
      <c r="W76" s="10">
        <f>IF('Indicator Data'!AB78="No data","x",ROUND(IF('Indicator Data'!AB78&gt;W$140,10,IF('Indicator Data'!AB78&lt;W$139,0,10-(W$140-'Indicator Data'!AB78)/(W$140-W$139)*10)),1))</f>
        <v>0.8</v>
      </c>
      <c r="X76" s="10">
        <f>IF('Indicator Data'!AA78="No data","x",ROUND(IF('Indicator Data'!AA78&gt;X$140,10,IF('Indicator Data'!AA78&lt;X$139,0,10-(X$140-'Indicator Data'!AA78)/(X$140-X$139)*10)),1))</f>
        <v>4</v>
      </c>
      <c r="Y76" s="10">
        <f>IF('Indicator Data'!AF78="No data","x",ROUND(IF('Indicator Data'!AF78&gt;Y$140,10,IF('Indicator Data'!AF78&lt;Y$139,0,10-(Y$140-'Indicator Data'!AF78)/(Y$140-Y$139)*10)),1))</f>
        <v>7.6</v>
      </c>
      <c r="Z76" s="120">
        <f>IF('Indicator Data'!AC78="No data","x",'Indicator Data'!AC78/'Indicator Data'!$BB78*100000)</f>
        <v>2.6773365172750867</v>
      </c>
      <c r="AA76" s="118">
        <f t="shared" si="28"/>
        <v>6.6</v>
      </c>
      <c r="AB76" s="120">
        <f>IF('Indicator Data'!AD78="No data","x",'Indicator Data'!AD78/'Indicator Data'!$BB78*100000)</f>
        <v>16.391972482514308</v>
      </c>
      <c r="AC76" s="118">
        <f t="shared" si="29"/>
        <v>10</v>
      </c>
      <c r="AD76" s="47">
        <f t="shared" si="30"/>
        <v>5.8</v>
      </c>
      <c r="AE76" s="10">
        <f>IF('Indicator Data'!V78="No data","x",ROUND(IF('Indicator Data'!V78&gt;AE$140,10,IF('Indicator Data'!V78&lt;AE$139,0,10-(AE$140-'Indicator Data'!V78)/(AE$140-AE$139)*10)),1))</f>
        <v>7.6</v>
      </c>
      <c r="AF76" s="10">
        <f>IF('Indicator Data'!W78="No data","x",ROUND(IF('Indicator Data'!W78&gt;AF$140,10,IF('Indicator Data'!W78&lt;AF$139,0,10-(AF$140-'Indicator Data'!W78)/(AF$140-AF$139)*10)),1))</f>
        <v>1.3</v>
      </c>
      <c r="AG76" s="47">
        <f t="shared" si="31"/>
        <v>4.5</v>
      </c>
      <c r="AH76" s="10">
        <f>IF('Indicator Data'!AP78="No data","x",ROUND(IF('Indicator Data'!AP78&gt;AH$140,10,IF('Indicator Data'!AP78&lt;AH$139,0,10-(AH$140-'Indicator Data'!AP78)/(AH$140-AH$139)*10)),1))</f>
        <v>1.9</v>
      </c>
      <c r="AI76" s="10">
        <f>IF('Indicator Data'!AQ78="No data","x",ROUND(IF('Indicator Data'!AQ78&gt;AI$140,10,IF('Indicator Data'!AQ78&lt;AI$139,0,10-(AI$140-'Indicator Data'!AQ78)/(AI$140-AI$139)*10)),1))</f>
        <v>1.3</v>
      </c>
      <c r="AJ76" s="47">
        <f t="shared" si="32"/>
        <v>1.6</v>
      </c>
      <c r="AK76" s="31">
        <f>'Indicator Data'!AK78+'Indicator Data'!AJ78*0.5+'Indicator Data'!AI78*0.25</f>
        <v>259605.35647010649</v>
      </c>
      <c r="AL76" s="38">
        <f>AK76/'Indicator Data'!BB78</f>
        <v>7.3941585208258748E-2</v>
      </c>
      <c r="AM76" s="47">
        <f t="shared" si="33"/>
        <v>7.4</v>
      </c>
      <c r="AN76" s="38" t="str">
        <f>IF('Indicator Data'!AL78="No data","x",'Indicator Data'!AL78/'Indicator Data'!BB78)</f>
        <v>x</v>
      </c>
      <c r="AO76" s="10" t="str">
        <f t="shared" si="34"/>
        <v>x</v>
      </c>
      <c r="AP76" s="47" t="str">
        <f t="shared" si="35"/>
        <v>x</v>
      </c>
      <c r="AQ76" s="32">
        <f t="shared" si="36"/>
        <v>5.2</v>
      </c>
      <c r="AR76" s="50">
        <f t="shared" si="37"/>
        <v>3</v>
      </c>
      <c r="AU76" s="8">
        <v>2.8</v>
      </c>
    </row>
    <row r="77" spans="1:47">
      <c r="A77" s="8" t="s">
        <v>270</v>
      </c>
      <c r="B77" s="26" t="s">
        <v>244</v>
      </c>
      <c r="C77" s="26" t="s">
        <v>271</v>
      </c>
      <c r="D77" s="10">
        <f>ROUND(IF('Indicator Data'!O79="No data",IF((0.1284*LN('Indicator Data'!BA79)-0.4735)&gt;D$140,0,IF((0.1284*LN('Indicator Data'!BA79)-0.4735)&lt;D$139,10,(D$140-(0.1284*LN('Indicator Data'!BA79)-0.4735))/(D$140-D$139)*10)),IF('Indicator Data'!O79&gt;D$140,0,IF('Indicator Data'!O79&lt;D$139,10,(D$140-'Indicator Data'!O79)/(D$140-D$139)*10))),1)</f>
        <v>4.4000000000000004</v>
      </c>
      <c r="E77" s="10">
        <f>IF('Indicator Data'!P79="No data","x",ROUND(IF('Indicator Data'!P79&gt;E$140,10,IF('Indicator Data'!P79&lt;E$139,0,10-(E$140-'Indicator Data'!P79)/(E$140-E$139)*10)),1))</f>
        <v>0</v>
      </c>
      <c r="F77" s="47">
        <f t="shared" si="19"/>
        <v>2.5</v>
      </c>
      <c r="G77" s="10">
        <f>IF('Indicator Data'!AG79="No data","x",ROUND(IF('Indicator Data'!AG79&gt;G$140,10,IF('Indicator Data'!AG79&lt;G$139,0,10-(G$140-'Indicator Data'!AG79)/(G$140-G$139)*10)),1))</f>
        <v>9</v>
      </c>
      <c r="H77" s="10">
        <f>IF('Indicator Data'!AH79="No data","x",ROUND(IF('Indicator Data'!AH79&gt;H$140,10,IF('Indicator Data'!AH79&lt;H$139,0,10-(H$140-'Indicator Data'!AH79)/(H$140-H$139)*10)),1))</f>
        <v>2.5</v>
      </c>
      <c r="I77" s="47">
        <f t="shared" si="20"/>
        <v>5.8</v>
      </c>
      <c r="J77" s="31">
        <f>SUM('Indicator Data'!R79,SUM('Indicator Data'!S79:T79)*1000000)</f>
        <v>8548120404.000001</v>
      </c>
      <c r="K77" s="31">
        <f>J77/'Indicator Data'!BD79</f>
        <v>41.467631367671274</v>
      </c>
      <c r="L77" s="10">
        <f t="shared" si="21"/>
        <v>0.8</v>
      </c>
      <c r="M77" s="10">
        <f>IF('Indicator Data'!U79="No data","x",ROUND(IF('Indicator Data'!U79&gt;M$140,10,IF('Indicator Data'!U79&lt;M$139,0,10-(M$140-'Indicator Data'!U79)/(M$140-M$139)*10)),1))</f>
        <v>0.6</v>
      </c>
      <c r="N77" s="116">
        <f>'Indicator Data'!Q79/'Indicator Data'!BD79*1000000</f>
        <v>94.836463240881045</v>
      </c>
      <c r="O77" s="10">
        <f t="shared" si="22"/>
        <v>9.5</v>
      </c>
      <c r="P77" s="47">
        <f t="shared" si="23"/>
        <v>3.6</v>
      </c>
      <c r="Q77" s="40">
        <f t="shared" si="24"/>
        <v>3.6</v>
      </c>
      <c r="R77" s="31">
        <f>IF(AND('Indicator Data'!AM79="No data",'Indicator Data'!AN79="No data"),0,SUM('Indicator Data'!AM79:AO79))</f>
        <v>81.5</v>
      </c>
      <c r="S77" s="10">
        <f t="shared" si="25"/>
        <v>0</v>
      </c>
      <c r="T77" s="37">
        <f>R77/'Indicator Data'!$BB79</f>
        <v>1.5175761385638256E-5</v>
      </c>
      <c r="U77" s="10">
        <f t="shared" si="26"/>
        <v>0</v>
      </c>
      <c r="V77" s="11">
        <f t="shared" si="27"/>
        <v>0</v>
      </c>
      <c r="W77" s="10">
        <f>IF('Indicator Data'!AB79="No data","x",ROUND(IF('Indicator Data'!AB79&gt;W$140,10,IF('Indicator Data'!AB79&lt;W$139,0,10-(W$140-'Indicator Data'!AB79)/(W$140-W$139)*10)),1))</f>
        <v>3.7</v>
      </c>
      <c r="X77" s="10">
        <f>IF('Indicator Data'!AA79="No data","x",ROUND(IF('Indicator Data'!AA79&gt;X$140,10,IF('Indicator Data'!AA79&lt;X$139,0,10-(X$140-'Indicator Data'!AA79)/(X$140-X$139)*10)),1))</f>
        <v>4</v>
      </c>
      <c r="Y77" s="10">
        <f>IF('Indicator Data'!AF79="No data","x",ROUND(IF('Indicator Data'!AF79&gt;Y$140,10,IF('Indicator Data'!AF79&lt;Y$139,0,10-(Y$140-'Indicator Data'!AF79)/(Y$140-Y$139)*10)),1))</f>
        <v>7.6</v>
      </c>
      <c r="Z77" s="120">
        <f>IF('Indicator Data'!AC79="No data","x",'Indicator Data'!AC79/'Indicator Data'!$BB79*100000)</f>
        <v>11.600612691107525</v>
      </c>
      <c r="AA77" s="118">
        <f t="shared" si="28"/>
        <v>8.3000000000000007</v>
      </c>
      <c r="AB77" s="120">
        <f>IF('Indicator Data'!AD79="No data","x",'Indicator Data'!AD79/'Indicator Data'!$BB79*100000)</f>
        <v>10.716401808620908</v>
      </c>
      <c r="AC77" s="118">
        <f t="shared" si="29"/>
        <v>10</v>
      </c>
      <c r="AD77" s="47">
        <f t="shared" si="30"/>
        <v>6.7</v>
      </c>
      <c r="AE77" s="10">
        <f>IF('Indicator Data'!V79="No data","x",ROUND(IF('Indicator Data'!V79&gt;AE$140,10,IF('Indicator Data'!V79&lt;AE$139,0,10-(AE$140-'Indicator Data'!V79)/(AE$140-AE$139)*10)),1))</f>
        <v>5.8</v>
      </c>
      <c r="AF77" s="10">
        <f>IF('Indicator Data'!W79="No data","x",ROUND(IF('Indicator Data'!W79&gt;AF$140,10,IF('Indicator Data'!W79&lt;AF$139,0,10-(AF$140-'Indicator Data'!W79)/(AF$140-AF$139)*10)),1))</f>
        <v>1.7</v>
      </c>
      <c r="AG77" s="47">
        <f t="shared" si="31"/>
        <v>3.8</v>
      </c>
      <c r="AH77" s="10">
        <f>IF('Indicator Data'!AP79="No data","x",ROUND(IF('Indicator Data'!AP79&gt;AH$140,10,IF('Indicator Data'!AP79&lt;AH$139,0,10-(AH$140-'Indicator Data'!AP79)/(AH$140-AH$139)*10)),1))</f>
        <v>2</v>
      </c>
      <c r="AI77" s="10">
        <f>IF('Indicator Data'!AQ79="No data","x",ROUND(IF('Indicator Data'!AQ79&gt;AI$140,10,IF('Indicator Data'!AQ79&lt;AI$139,0,10-(AI$140-'Indicator Data'!AQ79)/(AI$140-AI$139)*10)),1))</f>
        <v>0.5</v>
      </c>
      <c r="AJ77" s="47">
        <f t="shared" si="32"/>
        <v>1.3</v>
      </c>
      <c r="AK77" s="31">
        <f>'Indicator Data'!AK79+'Indicator Data'!AJ79*0.5+'Indicator Data'!AI79*0.25</f>
        <v>347635.19575582078</v>
      </c>
      <c r="AL77" s="38">
        <f>AK77/'Indicator Data'!BB79</f>
        <v>6.4731641472883197E-2</v>
      </c>
      <c r="AM77" s="47">
        <f t="shared" si="33"/>
        <v>6.5</v>
      </c>
      <c r="AN77" s="38">
        <f>IF('Indicator Data'!AL79="No data","x",'Indicator Data'!AL79/'Indicator Data'!BB79)</f>
        <v>0.13873383129692615</v>
      </c>
      <c r="AO77" s="10">
        <f t="shared" si="34"/>
        <v>6.9</v>
      </c>
      <c r="AP77" s="47">
        <f t="shared" si="35"/>
        <v>6.9</v>
      </c>
      <c r="AQ77" s="32">
        <f t="shared" si="36"/>
        <v>5.4</v>
      </c>
      <c r="AR77" s="50">
        <f t="shared" si="37"/>
        <v>3.1</v>
      </c>
      <c r="AU77" s="8">
        <v>3.2</v>
      </c>
    </row>
    <row r="78" spans="1:47">
      <c r="A78" s="8" t="s">
        <v>272</v>
      </c>
      <c r="B78" s="26" t="s">
        <v>244</v>
      </c>
      <c r="C78" s="26" t="s">
        <v>273</v>
      </c>
      <c r="D78" s="10">
        <f>ROUND(IF('Indicator Data'!O80="No data",IF((0.1284*LN('Indicator Data'!BA80)-0.4735)&gt;D$140,0,IF((0.1284*LN('Indicator Data'!BA80)-0.4735)&lt;D$139,10,(D$140-(0.1284*LN('Indicator Data'!BA80)-0.4735))/(D$140-D$139)*10)),IF('Indicator Data'!O80&gt;D$140,0,IF('Indicator Data'!O80&lt;D$139,10,(D$140-'Indicator Data'!O80)/(D$140-D$139)*10))),1)</f>
        <v>4.2</v>
      </c>
      <c r="E78" s="10">
        <f>IF('Indicator Data'!P80="No data","x",ROUND(IF('Indicator Data'!P80&gt;E$140,10,IF('Indicator Data'!P80&lt;E$139,0,10-(E$140-'Indicator Data'!P80)/(E$140-E$139)*10)),1))</f>
        <v>0</v>
      </c>
      <c r="F78" s="47">
        <f t="shared" si="19"/>
        <v>2.2999999999999998</v>
      </c>
      <c r="G78" s="10">
        <f>IF('Indicator Data'!AG80="No data","x",ROUND(IF('Indicator Data'!AG80&gt;G$140,10,IF('Indicator Data'!AG80&lt;G$139,0,10-(G$140-'Indicator Data'!AG80)/(G$140-G$139)*10)),1))</f>
        <v>9</v>
      </c>
      <c r="H78" s="10">
        <f>IF('Indicator Data'!AH80="No data","x",ROUND(IF('Indicator Data'!AH80&gt;H$140,10,IF('Indicator Data'!AH80&lt;H$139,0,10-(H$140-'Indicator Data'!AH80)/(H$140-H$139)*10)),1))</f>
        <v>2.5</v>
      </c>
      <c r="I78" s="47">
        <f t="shared" si="20"/>
        <v>5.8</v>
      </c>
      <c r="J78" s="31">
        <f>SUM('Indicator Data'!R80,SUM('Indicator Data'!S80:T80)*1000000)</f>
        <v>8548120404.000001</v>
      </c>
      <c r="K78" s="31">
        <f>J78/'Indicator Data'!BD80</f>
        <v>41.467631367671274</v>
      </c>
      <c r="L78" s="10">
        <f t="shared" si="21"/>
        <v>0.8</v>
      </c>
      <c r="M78" s="10">
        <f>IF('Indicator Data'!U80="No data","x",ROUND(IF('Indicator Data'!U80&gt;M$140,10,IF('Indicator Data'!U80&lt;M$139,0,10-(M$140-'Indicator Data'!U80)/(M$140-M$139)*10)),1))</f>
        <v>0.6</v>
      </c>
      <c r="N78" s="116">
        <f>'Indicator Data'!Q80/'Indicator Data'!BD80*1000000</f>
        <v>94.836463240881045</v>
      </c>
      <c r="O78" s="10">
        <f t="shared" si="22"/>
        <v>9.5</v>
      </c>
      <c r="P78" s="47">
        <f t="shared" si="23"/>
        <v>3.6</v>
      </c>
      <c r="Q78" s="40">
        <f t="shared" si="24"/>
        <v>3.5</v>
      </c>
      <c r="R78" s="31">
        <f>IF(AND('Indicator Data'!AM80="No data",'Indicator Data'!AN80="No data"),0,SUM('Indicator Data'!AM80:AO80))</f>
        <v>1599</v>
      </c>
      <c r="S78" s="10">
        <f t="shared" si="25"/>
        <v>0.7</v>
      </c>
      <c r="T78" s="37">
        <f>R78/'Indicator Data'!$BB80</f>
        <v>3.2054121951600881E-4</v>
      </c>
      <c r="U78" s="10">
        <f t="shared" si="26"/>
        <v>2.4</v>
      </c>
      <c r="V78" s="11">
        <f t="shared" si="27"/>
        <v>1.6</v>
      </c>
      <c r="W78" s="10">
        <f>IF('Indicator Data'!AB80="No data","x",ROUND(IF('Indicator Data'!AB80&gt;W$140,10,IF('Indicator Data'!AB80&lt;W$139,0,10-(W$140-'Indicator Data'!AB80)/(W$140-W$139)*10)),1))</f>
        <v>6</v>
      </c>
      <c r="X78" s="10">
        <f>IF('Indicator Data'!AA80="No data","x",ROUND(IF('Indicator Data'!AA80&gt;X$140,10,IF('Indicator Data'!AA80&lt;X$139,0,10-(X$140-'Indicator Data'!AA80)/(X$140-X$139)*10)),1))</f>
        <v>4</v>
      </c>
      <c r="Y78" s="10">
        <f>IF('Indicator Data'!AF80="No data","x",ROUND(IF('Indicator Data'!AF80&gt;Y$140,10,IF('Indicator Data'!AF80&lt;Y$139,0,10-(Y$140-'Indicator Data'!AF80)/(Y$140-Y$139)*10)),1))</f>
        <v>7.6</v>
      </c>
      <c r="Z78" s="120">
        <f>IF('Indicator Data'!AC80="No data","x",'Indicator Data'!AC80/'Indicator Data'!$BB80*100000)</f>
        <v>4.9714960875528567</v>
      </c>
      <c r="AA78" s="118">
        <f t="shared" si="28"/>
        <v>7.3</v>
      </c>
      <c r="AB78" s="120">
        <f>IF('Indicator Data'!AD80="No data","x",'Indicator Data'!AD80/'Indicator Data'!$BB80*100000)</f>
        <v>11.536963789352212</v>
      </c>
      <c r="AC78" s="118">
        <f t="shared" si="29"/>
        <v>10</v>
      </c>
      <c r="AD78" s="47">
        <f t="shared" si="30"/>
        <v>7</v>
      </c>
      <c r="AE78" s="10">
        <f>IF('Indicator Data'!V80="No data","x",ROUND(IF('Indicator Data'!V80&gt;AE$140,10,IF('Indicator Data'!V80&lt;AE$139,0,10-(AE$140-'Indicator Data'!V80)/(AE$140-AE$139)*10)),1))</f>
        <v>7.4</v>
      </c>
      <c r="AF78" s="10">
        <f>IF('Indicator Data'!W80="No data","x",ROUND(IF('Indicator Data'!W80&gt;AF$140,10,IF('Indicator Data'!W80&lt;AF$139,0,10-(AF$140-'Indicator Data'!W80)/(AF$140-AF$139)*10)),1))</f>
        <v>1</v>
      </c>
      <c r="AG78" s="47">
        <f t="shared" si="31"/>
        <v>4.2</v>
      </c>
      <c r="AH78" s="10">
        <f>IF('Indicator Data'!AP80="No data","x",ROUND(IF('Indicator Data'!AP80&gt;AH$140,10,IF('Indicator Data'!AP80&lt;AH$139,0,10-(AH$140-'Indicator Data'!AP80)/(AH$140-AH$139)*10)),1))</f>
        <v>2</v>
      </c>
      <c r="AI78" s="10">
        <f>IF('Indicator Data'!AQ80="No data","x",ROUND(IF('Indicator Data'!AQ80&gt;AI$140,10,IF('Indicator Data'!AQ80&lt;AI$139,0,10-(AI$140-'Indicator Data'!AQ80)/(AI$140-AI$139)*10)),1))</f>
        <v>1.8</v>
      </c>
      <c r="AJ78" s="47">
        <f t="shared" si="32"/>
        <v>1.9</v>
      </c>
      <c r="AK78" s="31">
        <f>'Indicator Data'!AK80+'Indicator Data'!AJ80*0.5+'Indicator Data'!AI80*0.25</f>
        <v>259743.6898034398</v>
      </c>
      <c r="AL78" s="38">
        <f>AK78/'Indicator Data'!BB80</f>
        <v>5.2069142646142902E-2</v>
      </c>
      <c r="AM78" s="47">
        <f t="shared" si="33"/>
        <v>5.2</v>
      </c>
      <c r="AN78" s="38">
        <f>IF('Indicator Data'!AL80="No data","x",'Indicator Data'!AL80/'Indicator Data'!BB80)</f>
        <v>0.13405939895414157</v>
      </c>
      <c r="AO78" s="10">
        <f t="shared" si="34"/>
        <v>6.7</v>
      </c>
      <c r="AP78" s="47">
        <f t="shared" si="35"/>
        <v>6.7</v>
      </c>
      <c r="AQ78" s="32">
        <f t="shared" si="36"/>
        <v>5.3</v>
      </c>
      <c r="AR78" s="50">
        <f t="shared" si="37"/>
        <v>3.7</v>
      </c>
      <c r="AU78" s="8">
        <v>3.7</v>
      </c>
    </row>
    <row r="79" spans="1:47">
      <c r="A79" s="8" t="s">
        <v>274</v>
      </c>
      <c r="B79" s="26" t="s">
        <v>244</v>
      </c>
      <c r="C79" s="26" t="s">
        <v>275</v>
      </c>
      <c r="D79" s="10">
        <f>ROUND(IF('Indicator Data'!O81="No data",IF((0.1284*LN('Indicator Data'!BA81)-0.4735)&gt;D$140,0,IF((0.1284*LN('Indicator Data'!BA81)-0.4735)&lt;D$139,10,(D$140-(0.1284*LN('Indicator Data'!BA81)-0.4735))/(D$140-D$139)*10)),IF('Indicator Data'!O81&gt;D$140,0,IF('Indicator Data'!O81&lt;D$139,10,(D$140-'Indicator Data'!O81)/(D$140-D$139)*10))),1)</f>
        <v>7.4</v>
      </c>
      <c r="E79" s="10">
        <f>IF('Indicator Data'!P81="No data","x",ROUND(IF('Indicator Data'!P81&gt;E$140,10,IF('Indicator Data'!P81&lt;E$139,0,10-(E$140-'Indicator Data'!P81)/(E$140-E$139)*10)),1))</f>
        <v>6.3</v>
      </c>
      <c r="F79" s="47">
        <f t="shared" si="19"/>
        <v>6.9</v>
      </c>
      <c r="G79" s="10">
        <f>IF('Indicator Data'!AG81="No data","x",ROUND(IF('Indicator Data'!AG81&gt;G$140,10,IF('Indicator Data'!AG81&lt;G$139,0,10-(G$140-'Indicator Data'!AG81)/(G$140-G$139)*10)),1))</f>
        <v>9</v>
      </c>
      <c r="H79" s="10">
        <f>IF('Indicator Data'!AH81="No data","x",ROUND(IF('Indicator Data'!AH81&gt;H$140,10,IF('Indicator Data'!AH81&lt;H$139,0,10-(H$140-'Indicator Data'!AH81)/(H$140-H$139)*10)),1))</f>
        <v>2.5</v>
      </c>
      <c r="I79" s="47">
        <f t="shared" si="20"/>
        <v>5.8</v>
      </c>
      <c r="J79" s="31">
        <f>SUM('Indicator Data'!R81,SUM('Indicator Data'!S81:T81)*1000000)</f>
        <v>8548120404.000001</v>
      </c>
      <c r="K79" s="31">
        <f>J79/'Indicator Data'!BD81</f>
        <v>41.467631367671274</v>
      </c>
      <c r="L79" s="10">
        <f t="shared" si="21"/>
        <v>0.8</v>
      </c>
      <c r="M79" s="10">
        <f>IF('Indicator Data'!U81="No data","x",ROUND(IF('Indicator Data'!U81&gt;M$140,10,IF('Indicator Data'!U81&lt;M$139,0,10-(M$140-'Indicator Data'!U81)/(M$140-M$139)*10)),1))</f>
        <v>0.6</v>
      </c>
      <c r="N79" s="116">
        <f>'Indicator Data'!Q81/'Indicator Data'!BD81*1000000</f>
        <v>94.836463240881045</v>
      </c>
      <c r="O79" s="10">
        <f t="shared" si="22"/>
        <v>9.5</v>
      </c>
      <c r="P79" s="47">
        <f t="shared" si="23"/>
        <v>3.6</v>
      </c>
      <c r="Q79" s="40">
        <f t="shared" si="24"/>
        <v>5.8</v>
      </c>
      <c r="R79" s="31">
        <f>IF(AND('Indicator Data'!AM81="No data",'Indicator Data'!AN81="No data"),0,SUM('Indicator Data'!AM81:AO81))</f>
        <v>52383</v>
      </c>
      <c r="S79" s="10">
        <f t="shared" si="25"/>
        <v>5.7</v>
      </c>
      <c r="T79" s="37">
        <f>R79/'Indicator Data'!$BB81</f>
        <v>1.4318268851512638E-2</v>
      </c>
      <c r="U79" s="10">
        <f t="shared" si="26"/>
        <v>6.1</v>
      </c>
      <c r="V79" s="11">
        <f t="shared" si="27"/>
        <v>5.9</v>
      </c>
      <c r="W79" s="10">
        <f>IF('Indicator Data'!AB81="No data","x",ROUND(IF('Indicator Data'!AB81&gt;W$140,10,IF('Indicator Data'!AB81&lt;W$139,0,10-(W$140-'Indicator Data'!AB81)/(W$140-W$139)*10)),1))</f>
        <v>2.6</v>
      </c>
      <c r="X79" s="10">
        <f>IF('Indicator Data'!AA81="No data","x",ROUND(IF('Indicator Data'!AA81&gt;X$140,10,IF('Indicator Data'!AA81&lt;X$139,0,10-(X$140-'Indicator Data'!AA81)/(X$140-X$139)*10)),1))</f>
        <v>4</v>
      </c>
      <c r="Y79" s="10">
        <f>IF('Indicator Data'!AF81="No data","x",ROUND(IF('Indicator Data'!AF81&gt;Y$140,10,IF('Indicator Data'!AF81&lt;Y$139,0,10-(Y$140-'Indicator Data'!AF81)/(Y$140-Y$139)*10)),1))</f>
        <v>7.6</v>
      </c>
      <c r="Z79" s="120">
        <f>IF('Indicator Data'!AC81="No data","x",'Indicator Data'!AC81/'Indicator Data'!$BB81*100000)</f>
        <v>6.1774406972526519</v>
      </c>
      <c r="AA79" s="118">
        <f t="shared" si="28"/>
        <v>7.5</v>
      </c>
      <c r="AB79" s="120">
        <f>IF('Indicator Data'!AD81="No data","x",'Indicator Data'!AD81/'Indicator Data'!$BB81*100000)</f>
        <v>15.730997214255394</v>
      </c>
      <c r="AC79" s="118">
        <f t="shared" si="29"/>
        <v>10</v>
      </c>
      <c r="AD79" s="47">
        <f t="shared" si="30"/>
        <v>6.3</v>
      </c>
      <c r="AE79" s="10">
        <f>IF('Indicator Data'!V81="No data","x",ROUND(IF('Indicator Data'!V81&gt;AE$140,10,IF('Indicator Data'!V81&lt;AE$139,0,10-(AE$140-'Indicator Data'!V81)/(AE$140-AE$139)*10)),1))</f>
        <v>10</v>
      </c>
      <c r="AF79" s="10">
        <f>IF('Indicator Data'!W81="No data","x",ROUND(IF('Indicator Data'!W81&gt;AF$140,10,IF('Indicator Data'!W81&lt;AF$139,0,10-(AF$140-'Indicator Data'!W81)/(AF$140-AF$139)*10)),1))</f>
        <v>1.1000000000000001</v>
      </c>
      <c r="AG79" s="47">
        <f t="shared" si="31"/>
        <v>5.6</v>
      </c>
      <c r="AH79" s="10">
        <f>IF('Indicator Data'!AP81="No data","x",ROUND(IF('Indicator Data'!AP81&gt;AH$140,10,IF('Indicator Data'!AP81&lt;AH$139,0,10-(AH$140-'Indicator Data'!AP81)/(AH$140-AH$139)*10)),1))</f>
        <v>7.9</v>
      </c>
      <c r="AI79" s="10">
        <f>IF('Indicator Data'!AQ81="No data","x",ROUND(IF('Indicator Data'!AQ81&gt;AI$140,10,IF('Indicator Data'!AQ81&lt;AI$139,0,10-(AI$140-'Indicator Data'!AQ81)/(AI$140-AI$139)*10)),1))</f>
        <v>4.5999999999999996</v>
      </c>
      <c r="AJ79" s="47">
        <f t="shared" si="32"/>
        <v>6.3</v>
      </c>
      <c r="AK79" s="31">
        <f>'Indicator Data'!AK81+'Indicator Data'!AJ81*0.5+'Indicator Data'!AI81*0.25</f>
        <v>261393.07075582078</v>
      </c>
      <c r="AL79" s="38">
        <f>AK79/'Indicator Data'!BB81</f>
        <v>7.1448681118002177E-2</v>
      </c>
      <c r="AM79" s="47">
        <f t="shared" si="33"/>
        <v>7.1</v>
      </c>
      <c r="AN79" s="38">
        <f>IF('Indicator Data'!AL81="No data","x",'Indicator Data'!AL81/'Indicator Data'!BB81)</f>
        <v>0.20829892690201623</v>
      </c>
      <c r="AO79" s="10">
        <f t="shared" si="34"/>
        <v>10</v>
      </c>
      <c r="AP79" s="47">
        <f t="shared" si="35"/>
        <v>10</v>
      </c>
      <c r="AQ79" s="32">
        <f t="shared" si="36"/>
        <v>7.6</v>
      </c>
      <c r="AR79" s="50">
        <f t="shared" si="37"/>
        <v>6.8</v>
      </c>
      <c r="AU79" s="8">
        <v>4.8</v>
      </c>
    </row>
    <row r="80" spans="1:47">
      <c r="A80" s="8" t="s">
        <v>276</v>
      </c>
      <c r="B80" s="26" t="s">
        <v>244</v>
      </c>
      <c r="C80" s="26" t="s">
        <v>277</v>
      </c>
      <c r="D80" s="10">
        <f>ROUND(IF('Indicator Data'!O82="No data",IF((0.1284*LN('Indicator Data'!BA82)-0.4735)&gt;D$140,0,IF((0.1284*LN('Indicator Data'!BA82)-0.4735)&lt;D$139,10,(D$140-(0.1284*LN('Indicator Data'!BA82)-0.4735))/(D$140-D$139)*10)),IF('Indicator Data'!O82&gt;D$140,0,IF('Indicator Data'!O82&lt;D$139,10,(D$140-'Indicator Data'!O82)/(D$140-D$139)*10))),1)</f>
        <v>4.0999999999999996</v>
      </c>
      <c r="E80" s="10">
        <f>IF('Indicator Data'!P82="No data","x",ROUND(IF('Indicator Data'!P82&gt;E$140,10,IF('Indicator Data'!P82&lt;E$139,0,10-(E$140-'Indicator Data'!P82)/(E$140-E$139)*10)),1))</f>
        <v>0</v>
      </c>
      <c r="F80" s="47">
        <f t="shared" si="19"/>
        <v>2.2999999999999998</v>
      </c>
      <c r="G80" s="10">
        <f>IF('Indicator Data'!AG82="No data","x",ROUND(IF('Indicator Data'!AG82&gt;G$140,10,IF('Indicator Data'!AG82&lt;G$139,0,10-(G$140-'Indicator Data'!AG82)/(G$140-G$139)*10)),1))</f>
        <v>9</v>
      </c>
      <c r="H80" s="10">
        <f>IF('Indicator Data'!AH82="No data","x",ROUND(IF('Indicator Data'!AH82&gt;H$140,10,IF('Indicator Data'!AH82&lt;H$139,0,10-(H$140-'Indicator Data'!AH82)/(H$140-H$139)*10)),1))</f>
        <v>2.5</v>
      </c>
      <c r="I80" s="47">
        <f t="shared" si="20"/>
        <v>5.8</v>
      </c>
      <c r="J80" s="31">
        <f>SUM('Indicator Data'!R82,SUM('Indicator Data'!S82:T82)*1000000)</f>
        <v>8548120404.000001</v>
      </c>
      <c r="K80" s="31">
        <f>J80/'Indicator Data'!BD82</f>
        <v>41.467631367671274</v>
      </c>
      <c r="L80" s="10">
        <f t="shared" si="21"/>
        <v>0.8</v>
      </c>
      <c r="M80" s="10">
        <f>IF('Indicator Data'!U82="No data","x",ROUND(IF('Indicator Data'!U82&gt;M$140,10,IF('Indicator Data'!U82&lt;M$139,0,10-(M$140-'Indicator Data'!U82)/(M$140-M$139)*10)),1))</f>
        <v>0.6</v>
      </c>
      <c r="N80" s="116">
        <f>'Indicator Data'!Q82/'Indicator Data'!BD82*1000000</f>
        <v>94.836463240881045</v>
      </c>
      <c r="O80" s="10">
        <f t="shared" si="22"/>
        <v>9.5</v>
      </c>
      <c r="P80" s="47">
        <f t="shared" si="23"/>
        <v>3.6</v>
      </c>
      <c r="Q80" s="40">
        <f t="shared" si="24"/>
        <v>3.5</v>
      </c>
      <c r="R80" s="31">
        <f>IF(AND('Indicator Data'!AM82="No data",'Indicator Data'!AN82="No data"),0,SUM('Indicator Data'!AM82:AO82))</f>
        <v>0</v>
      </c>
      <c r="S80" s="10">
        <f t="shared" si="25"/>
        <v>0</v>
      </c>
      <c r="T80" s="37">
        <f>R80/'Indicator Data'!$BB82</f>
        <v>0</v>
      </c>
      <c r="U80" s="10">
        <f t="shared" si="26"/>
        <v>0</v>
      </c>
      <c r="V80" s="11">
        <f t="shared" si="27"/>
        <v>0</v>
      </c>
      <c r="W80" s="10">
        <f>IF('Indicator Data'!AB82="No data","x",ROUND(IF('Indicator Data'!AB82&gt;W$140,10,IF('Indicator Data'!AB82&lt;W$139,0,10-(W$140-'Indicator Data'!AB82)/(W$140-W$139)*10)),1))</f>
        <v>2.8</v>
      </c>
      <c r="X80" s="10">
        <f>IF('Indicator Data'!AA82="No data","x",ROUND(IF('Indicator Data'!AA82&gt;X$140,10,IF('Indicator Data'!AA82&lt;X$139,0,10-(X$140-'Indicator Data'!AA82)/(X$140-X$139)*10)),1))</f>
        <v>4</v>
      </c>
      <c r="Y80" s="10">
        <f>IF('Indicator Data'!AF82="No data","x",ROUND(IF('Indicator Data'!AF82&gt;Y$140,10,IF('Indicator Data'!AF82&lt;Y$139,0,10-(Y$140-'Indicator Data'!AF82)/(Y$140-Y$139)*10)),1))</f>
        <v>7.6</v>
      </c>
      <c r="Z80" s="120">
        <f>IF('Indicator Data'!AC82="No data","x",'Indicator Data'!AC82/'Indicator Data'!$BB82*100000)</f>
        <v>0</v>
      </c>
      <c r="AA80" s="118">
        <f t="shared" si="28"/>
        <v>0</v>
      </c>
      <c r="AB80" s="120">
        <f>IF('Indicator Data'!AD82="No data","x",'Indicator Data'!AD82/'Indicator Data'!$BB82*100000)</f>
        <v>10.37424938561427</v>
      </c>
      <c r="AC80" s="118">
        <f t="shared" si="29"/>
        <v>10</v>
      </c>
      <c r="AD80" s="47">
        <f t="shared" si="30"/>
        <v>4.9000000000000004</v>
      </c>
      <c r="AE80" s="10">
        <f>IF('Indicator Data'!V82="No data","x",ROUND(IF('Indicator Data'!V82&gt;AE$140,10,IF('Indicator Data'!V82&lt;AE$139,0,10-(AE$140-'Indicator Data'!V82)/(AE$140-AE$139)*10)),1))</f>
        <v>7.7</v>
      </c>
      <c r="AF80" s="10">
        <f>IF('Indicator Data'!W82="No data","x",ROUND(IF('Indicator Data'!W82&gt;AF$140,10,IF('Indicator Data'!W82&lt;AF$139,0,10-(AF$140-'Indicator Data'!W82)/(AF$140-AF$139)*10)),1))</f>
        <v>0.9</v>
      </c>
      <c r="AG80" s="47">
        <f t="shared" si="31"/>
        <v>4.3</v>
      </c>
      <c r="AH80" s="10">
        <f>IF('Indicator Data'!AP82="No data","x",ROUND(IF('Indicator Data'!AP82&gt;AH$140,10,IF('Indicator Data'!AP82&lt;AH$139,0,10-(AH$140-'Indicator Data'!AP82)/(AH$140-AH$139)*10)),1))</f>
        <v>2.1</v>
      </c>
      <c r="AI80" s="10">
        <f>IF('Indicator Data'!AQ82="No data","x",ROUND(IF('Indicator Data'!AQ82&gt;AI$140,10,IF('Indicator Data'!AQ82&lt;AI$139,0,10-(AI$140-'Indicator Data'!AQ82)/(AI$140-AI$139)*10)),1))</f>
        <v>0.5</v>
      </c>
      <c r="AJ80" s="47">
        <f t="shared" si="32"/>
        <v>1.3</v>
      </c>
      <c r="AK80" s="31">
        <f>'Indicator Data'!AK82+'Indicator Data'!AJ82*0.5+'Indicator Data'!AI82*0.25</f>
        <v>346278.46090733592</v>
      </c>
      <c r="AL80" s="38">
        <f>AK80/'Indicator Data'!BB82</f>
        <v>6.2420329077683787E-2</v>
      </c>
      <c r="AM80" s="47">
        <f t="shared" si="33"/>
        <v>6.2</v>
      </c>
      <c r="AN80" s="38" t="str">
        <f>IF('Indicator Data'!AL82="No data","x",'Indicator Data'!AL82/'Indicator Data'!BB82)</f>
        <v>x</v>
      </c>
      <c r="AO80" s="10" t="str">
        <f t="shared" si="34"/>
        <v>x</v>
      </c>
      <c r="AP80" s="47" t="str">
        <f t="shared" si="35"/>
        <v>x</v>
      </c>
      <c r="AQ80" s="32">
        <f t="shared" si="36"/>
        <v>4.4000000000000004</v>
      </c>
      <c r="AR80" s="50">
        <f t="shared" si="37"/>
        <v>2.5</v>
      </c>
      <c r="AU80" s="8">
        <v>3.7</v>
      </c>
    </row>
    <row r="81" spans="1:47">
      <c r="A81" s="8" t="s">
        <v>278</v>
      </c>
      <c r="B81" s="26" t="s">
        <v>244</v>
      </c>
      <c r="C81" s="26" t="s">
        <v>279</v>
      </c>
      <c r="D81" s="10">
        <f>ROUND(IF('Indicator Data'!O83="No data",IF((0.1284*LN('Indicator Data'!BA83)-0.4735)&gt;D$140,0,IF((0.1284*LN('Indicator Data'!BA83)-0.4735)&lt;D$139,10,(D$140-(0.1284*LN('Indicator Data'!BA83)-0.4735))/(D$140-D$139)*10)),IF('Indicator Data'!O83&gt;D$140,0,IF('Indicator Data'!O83&lt;D$139,10,(D$140-'Indicator Data'!O83)/(D$140-D$139)*10))),1)</f>
        <v>8.9</v>
      </c>
      <c r="E81" s="10">
        <f>IF('Indicator Data'!P83="No data","x",ROUND(IF('Indicator Data'!P83&gt;E$140,10,IF('Indicator Data'!P83&lt;E$139,0,10-(E$140-'Indicator Data'!P83)/(E$140-E$139)*10)),1))</f>
        <v>8.6</v>
      </c>
      <c r="F81" s="47">
        <f t="shared" si="19"/>
        <v>8.8000000000000007</v>
      </c>
      <c r="G81" s="10">
        <f>IF('Indicator Data'!AG83="No data","x",ROUND(IF('Indicator Data'!AG83&gt;G$140,10,IF('Indicator Data'!AG83&lt;G$139,0,10-(G$140-'Indicator Data'!AG83)/(G$140-G$139)*10)),1))</f>
        <v>9</v>
      </c>
      <c r="H81" s="10">
        <f>IF('Indicator Data'!AH83="No data","x",ROUND(IF('Indicator Data'!AH83&gt;H$140,10,IF('Indicator Data'!AH83&lt;H$139,0,10-(H$140-'Indicator Data'!AH83)/(H$140-H$139)*10)),1))</f>
        <v>2.5</v>
      </c>
      <c r="I81" s="47">
        <f t="shared" si="20"/>
        <v>5.8</v>
      </c>
      <c r="J81" s="31">
        <f>SUM('Indicator Data'!R83,SUM('Indicator Data'!S83:T83)*1000000)</f>
        <v>8548120404.000001</v>
      </c>
      <c r="K81" s="31">
        <f>J81/'Indicator Data'!BD83</f>
        <v>41.467631367671274</v>
      </c>
      <c r="L81" s="10">
        <f t="shared" si="21"/>
        <v>0.8</v>
      </c>
      <c r="M81" s="10">
        <f>IF('Indicator Data'!U83="No data","x",ROUND(IF('Indicator Data'!U83&gt;M$140,10,IF('Indicator Data'!U83&lt;M$139,0,10-(M$140-'Indicator Data'!U83)/(M$140-M$139)*10)),1))</f>
        <v>0.6</v>
      </c>
      <c r="N81" s="116">
        <f>'Indicator Data'!Q83/'Indicator Data'!BD83*1000000</f>
        <v>94.836463240881045</v>
      </c>
      <c r="O81" s="10">
        <f t="shared" si="22"/>
        <v>9.5</v>
      </c>
      <c r="P81" s="47">
        <f t="shared" si="23"/>
        <v>3.6</v>
      </c>
      <c r="Q81" s="40">
        <f t="shared" si="24"/>
        <v>6.8</v>
      </c>
      <c r="R81" s="31">
        <f>IF(AND('Indicator Data'!AM83="No data",'Indicator Data'!AN83="No data"),0,SUM('Indicator Data'!AM83:AO83))</f>
        <v>0</v>
      </c>
      <c r="S81" s="10">
        <f t="shared" si="25"/>
        <v>0</v>
      </c>
      <c r="T81" s="37">
        <f>R81/'Indicator Data'!$BB83</f>
        <v>0</v>
      </c>
      <c r="U81" s="10">
        <f t="shared" si="26"/>
        <v>0</v>
      </c>
      <c r="V81" s="11">
        <f t="shared" si="27"/>
        <v>0</v>
      </c>
      <c r="W81" s="10">
        <f>IF('Indicator Data'!AB83="No data","x",ROUND(IF('Indicator Data'!AB83&gt;W$140,10,IF('Indicator Data'!AB83&lt;W$139,0,10-(W$140-'Indicator Data'!AB83)/(W$140-W$139)*10)),1))</f>
        <v>0.6</v>
      </c>
      <c r="X81" s="10">
        <f>IF('Indicator Data'!AA83="No data","x",ROUND(IF('Indicator Data'!AA83&gt;X$140,10,IF('Indicator Data'!AA83&lt;X$139,0,10-(X$140-'Indicator Data'!AA83)/(X$140-X$139)*10)),1))</f>
        <v>4</v>
      </c>
      <c r="Y81" s="10">
        <f>IF('Indicator Data'!AF83="No data","x",ROUND(IF('Indicator Data'!AF83&gt;Y$140,10,IF('Indicator Data'!AF83&lt;Y$139,0,10-(Y$140-'Indicator Data'!AF83)/(Y$140-Y$139)*10)),1))</f>
        <v>7.6</v>
      </c>
      <c r="Z81" s="120">
        <f>IF('Indicator Data'!AC83="No data","x",'Indicator Data'!AC83/'Indicator Data'!$BB83*100000)</f>
        <v>22.552001556781196</v>
      </c>
      <c r="AA81" s="118">
        <f t="shared" si="28"/>
        <v>9.1</v>
      </c>
      <c r="AB81" s="120">
        <f>IF('Indicator Data'!AD83="No data","x",'Indicator Data'!AD83/'Indicator Data'!$BB83*100000)</f>
        <v>7.6708032313111048</v>
      </c>
      <c r="AC81" s="118">
        <f t="shared" si="29"/>
        <v>9.6</v>
      </c>
      <c r="AD81" s="47">
        <f t="shared" si="30"/>
        <v>6.2</v>
      </c>
      <c r="AE81" s="10">
        <f>IF('Indicator Data'!V83="No data","x",ROUND(IF('Indicator Data'!V83&gt;AE$140,10,IF('Indicator Data'!V83&lt;AE$139,0,10-(AE$140-'Indicator Data'!V83)/(AE$140-AE$139)*10)),1))</f>
        <v>10</v>
      </c>
      <c r="AF81" s="10">
        <f>IF('Indicator Data'!W83="No data","x",ROUND(IF('Indicator Data'!W83&gt;AF$140,10,IF('Indicator Data'!W83&lt;AF$139,0,10-(AF$140-'Indicator Data'!W83)/(AF$140-AF$139)*10)),1))</f>
        <v>1.4</v>
      </c>
      <c r="AG81" s="47">
        <f t="shared" si="31"/>
        <v>5.7</v>
      </c>
      <c r="AH81" s="10">
        <f>IF('Indicator Data'!AP83="No data","x",ROUND(IF('Indicator Data'!AP83&gt;AH$140,10,IF('Indicator Data'!AP83&lt;AH$139,0,10-(AH$140-'Indicator Data'!AP83)/(AH$140-AH$139)*10)),1))</f>
        <v>5.5</v>
      </c>
      <c r="AI81" s="10">
        <f>IF('Indicator Data'!AQ83="No data","x",ROUND(IF('Indicator Data'!AQ83&gt;AI$140,10,IF('Indicator Data'!AQ83&lt;AI$139,0,10-(AI$140-'Indicator Data'!AQ83)/(AI$140-AI$139)*10)),1))</f>
        <v>6.6</v>
      </c>
      <c r="AJ81" s="47">
        <f t="shared" si="32"/>
        <v>6.1</v>
      </c>
      <c r="AK81" s="31">
        <f>'Indicator Data'!AK83+'Indicator Data'!AJ83*0.5+'Indicator Data'!AI83*0.25</f>
        <v>260324.92789867791</v>
      </c>
      <c r="AL81" s="38">
        <f>AK81/'Indicator Data'!BB83</f>
        <v>3.4697684274467712E-2</v>
      </c>
      <c r="AM81" s="47">
        <f t="shared" si="33"/>
        <v>3.5</v>
      </c>
      <c r="AN81" s="38">
        <f>IF('Indicator Data'!AL83="No data","x",'Indicator Data'!AL83/'Indicator Data'!BB83)</f>
        <v>0.14667078076308937</v>
      </c>
      <c r="AO81" s="10">
        <f t="shared" si="34"/>
        <v>7.3</v>
      </c>
      <c r="AP81" s="47">
        <f t="shared" si="35"/>
        <v>7.3</v>
      </c>
      <c r="AQ81" s="32">
        <f t="shared" si="36"/>
        <v>5.9</v>
      </c>
      <c r="AR81" s="50">
        <f t="shared" si="37"/>
        <v>3.5</v>
      </c>
      <c r="AU81" s="8">
        <v>6.1</v>
      </c>
    </row>
    <row r="82" spans="1:47">
      <c r="A82" s="8" t="s">
        <v>280</v>
      </c>
      <c r="B82" s="26" t="s">
        <v>244</v>
      </c>
      <c r="C82" s="26" t="s">
        <v>281</v>
      </c>
      <c r="D82" s="10">
        <f>ROUND(IF('Indicator Data'!O84="No data",IF((0.1284*LN('Indicator Data'!BA84)-0.4735)&gt;D$140,0,IF((0.1284*LN('Indicator Data'!BA84)-0.4735)&lt;D$139,10,(D$140-(0.1284*LN('Indicator Data'!BA84)-0.4735))/(D$140-D$139)*10)),IF('Indicator Data'!O84&gt;D$140,0,IF('Indicator Data'!O84&lt;D$139,10,(D$140-'Indicator Data'!O84)/(D$140-D$139)*10))),1)</f>
        <v>6.2</v>
      </c>
      <c r="E82" s="10">
        <f>IF('Indicator Data'!P84="No data","x",ROUND(IF('Indicator Data'!P84&gt;E$140,10,IF('Indicator Data'!P84&lt;E$139,0,10-(E$140-'Indicator Data'!P84)/(E$140-E$139)*10)),1))</f>
        <v>2.6</v>
      </c>
      <c r="F82" s="47">
        <f t="shared" si="19"/>
        <v>4.5999999999999996</v>
      </c>
      <c r="G82" s="10">
        <f>IF('Indicator Data'!AG84="No data","x",ROUND(IF('Indicator Data'!AG84&gt;G$140,10,IF('Indicator Data'!AG84&lt;G$139,0,10-(G$140-'Indicator Data'!AG84)/(G$140-G$139)*10)),1))</f>
        <v>9</v>
      </c>
      <c r="H82" s="10">
        <f>IF('Indicator Data'!AH84="No data","x",ROUND(IF('Indicator Data'!AH84&gt;H$140,10,IF('Indicator Data'!AH84&lt;H$139,0,10-(H$140-'Indicator Data'!AH84)/(H$140-H$139)*10)),1))</f>
        <v>2.5</v>
      </c>
      <c r="I82" s="47">
        <f t="shared" si="20"/>
        <v>5.8</v>
      </c>
      <c r="J82" s="31">
        <f>SUM('Indicator Data'!R84,SUM('Indicator Data'!S84:T84)*1000000)</f>
        <v>8548120404.000001</v>
      </c>
      <c r="K82" s="31">
        <f>J82/'Indicator Data'!BD84</f>
        <v>41.467631367671274</v>
      </c>
      <c r="L82" s="10">
        <f t="shared" si="21"/>
        <v>0.8</v>
      </c>
      <c r="M82" s="10">
        <f>IF('Indicator Data'!U84="No data","x",ROUND(IF('Indicator Data'!U84&gt;M$140,10,IF('Indicator Data'!U84&lt;M$139,0,10-(M$140-'Indicator Data'!U84)/(M$140-M$139)*10)),1))</f>
        <v>0.6</v>
      </c>
      <c r="N82" s="116">
        <f>'Indicator Data'!Q84/'Indicator Data'!BD84*1000000</f>
        <v>94.836463240881045</v>
      </c>
      <c r="O82" s="10">
        <f t="shared" si="22"/>
        <v>9.5</v>
      </c>
      <c r="P82" s="47">
        <f t="shared" si="23"/>
        <v>3.6</v>
      </c>
      <c r="Q82" s="40">
        <f t="shared" si="24"/>
        <v>4.7</v>
      </c>
      <c r="R82" s="31">
        <f>IF(AND('Indicator Data'!AM84="No data",'Indicator Data'!AN84="No data"),0,SUM('Indicator Data'!AM84:AO84))</f>
        <v>119787</v>
      </c>
      <c r="S82" s="10">
        <f t="shared" si="25"/>
        <v>6.9</v>
      </c>
      <c r="T82" s="37">
        <f>R82/'Indicator Data'!$BB84</f>
        <v>1.202917683182169E-2</v>
      </c>
      <c r="U82" s="10">
        <f t="shared" si="26"/>
        <v>5.9</v>
      </c>
      <c r="V82" s="11">
        <f t="shared" si="27"/>
        <v>6.4</v>
      </c>
      <c r="W82" s="10">
        <f>IF('Indicator Data'!AB84="No data","x",ROUND(IF('Indicator Data'!AB84&gt;W$140,10,IF('Indicator Data'!AB84&lt;W$139,0,10-(W$140-'Indicator Data'!AB84)/(W$140-W$139)*10)),1))</f>
        <v>2.9</v>
      </c>
      <c r="X82" s="10">
        <f>IF('Indicator Data'!AA84="No data","x",ROUND(IF('Indicator Data'!AA84&gt;X$140,10,IF('Indicator Data'!AA84&lt;X$139,0,10-(X$140-'Indicator Data'!AA84)/(X$140-X$139)*10)),1))</f>
        <v>4</v>
      </c>
      <c r="Y82" s="10">
        <f>IF('Indicator Data'!AF84="No data","x",ROUND(IF('Indicator Data'!AF84&gt;Y$140,10,IF('Indicator Data'!AF84&lt;Y$139,0,10-(Y$140-'Indicator Data'!AF84)/(Y$140-Y$139)*10)),1))</f>
        <v>7.6</v>
      </c>
      <c r="Z82" s="120">
        <f>IF('Indicator Data'!AC84="No data","x",'Indicator Data'!AC84/'Indicator Data'!$BB84*100000)</f>
        <v>3.6151699762543585</v>
      </c>
      <c r="AA82" s="118">
        <f t="shared" si="28"/>
        <v>6.9</v>
      </c>
      <c r="AB82" s="120">
        <f>IF('Indicator Data'!AD84="No data","x",'Indicator Data'!AD84/'Indicator Data'!$BB84*100000)</f>
        <v>5.7793943517215514</v>
      </c>
      <c r="AC82" s="118">
        <f t="shared" si="29"/>
        <v>9.1999999999999993</v>
      </c>
      <c r="AD82" s="47">
        <f t="shared" si="30"/>
        <v>6.1</v>
      </c>
      <c r="AE82" s="10">
        <f>IF('Indicator Data'!V84="No data","x",ROUND(IF('Indicator Data'!V84&gt;AE$140,10,IF('Indicator Data'!V84&lt;AE$139,0,10-(AE$140-'Indicator Data'!V84)/(AE$140-AE$139)*10)),1))</f>
        <v>10</v>
      </c>
      <c r="AF82" s="10">
        <f>IF('Indicator Data'!W84="No data","x",ROUND(IF('Indicator Data'!W84&gt;AF$140,10,IF('Indicator Data'!W84&lt;AF$139,0,10-(AF$140-'Indicator Data'!W84)/(AF$140-AF$139)*10)),1))</f>
        <v>1</v>
      </c>
      <c r="AG82" s="47">
        <f t="shared" si="31"/>
        <v>5.5</v>
      </c>
      <c r="AH82" s="10">
        <f>IF('Indicator Data'!AP84="No data","x",ROUND(IF('Indicator Data'!AP84&gt;AH$140,10,IF('Indicator Data'!AP84&lt;AH$139,0,10-(AH$140-'Indicator Data'!AP84)/(AH$140-AH$139)*10)),1))</f>
        <v>5.5</v>
      </c>
      <c r="AI82" s="10">
        <f>IF('Indicator Data'!AQ84="No data","x",ROUND(IF('Indicator Data'!AQ84&gt;AI$140,10,IF('Indicator Data'!AQ84&lt;AI$139,0,10-(AI$140-'Indicator Data'!AQ84)/(AI$140-AI$139)*10)),1))</f>
        <v>2.1</v>
      </c>
      <c r="AJ82" s="47">
        <f t="shared" si="32"/>
        <v>3.8</v>
      </c>
      <c r="AK82" s="31">
        <f>'Indicator Data'!AK84+'Indicator Data'!AJ84*0.5+'Indicator Data'!AI84*0.25</f>
        <v>260057.07075582078</v>
      </c>
      <c r="AL82" s="38">
        <f>AK82/'Indicator Data'!BB84</f>
        <v>2.6115292064141628E-2</v>
      </c>
      <c r="AM82" s="47">
        <f t="shared" si="33"/>
        <v>2.6</v>
      </c>
      <c r="AN82" s="38">
        <f>IF('Indicator Data'!AL84="No data","x",'Indicator Data'!AL84/'Indicator Data'!BB84)</f>
        <v>0.2142367803778214</v>
      </c>
      <c r="AO82" s="10">
        <f t="shared" si="34"/>
        <v>10</v>
      </c>
      <c r="AP82" s="47">
        <f t="shared" si="35"/>
        <v>10</v>
      </c>
      <c r="AQ82" s="32">
        <f t="shared" si="36"/>
        <v>6.6</v>
      </c>
      <c r="AR82" s="50">
        <f t="shared" si="37"/>
        <v>6.5</v>
      </c>
      <c r="AU82" s="8">
        <v>5.4</v>
      </c>
    </row>
    <row r="83" spans="1:47">
      <c r="A83" s="8" t="s">
        <v>282</v>
      </c>
      <c r="B83" s="26" t="s">
        <v>244</v>
      </c>
      <c r="C83" s="26" t="s">
        <v>283</v>
      </c>
      <c r="D83" s="10">
        <f>ROUND(IF('Indicator Data'!O85="No data",IF((0.1284*LN('Indicator Data'!BA85)-0.4735)&gt;D$140,0,IF((0.1284*LN('Indicator Data'!BA85)-0.4735)&lt;D$139,10,(D$140-(0.1284*LN('Indicator Data'!BA85)-0.4735))/(D$140-D$139)*10)),IF('Indicator Data'!O85&gt;D$140,0,IF('Indicator Data'!O85&lt;D$139,10,(D$140-'Indicator Data'!O85)/(D$140-D$139)*10))),1)</f>
        <v>7.2</v>
      </c>
      <c r="E83" s="10">
        <f>IF('Indicator Data'!P85="No data","x",ROUND(IF('Indicator Data'!P85&gt;E$140,10,IF('Indicator Data'!P85&lt;E$139,0,10-(E$140-'Indicator Data'!P85)/(E$140-E$139)*10)),1))</f>
        <v>4.4000000000000004</v>
      </c>
      <c r="F83" s="47">
        <f t="shared" si="19"/>
        <v>6</v>
      </c>
      <c r="G83" s="10">
        <f>IF('Indicator Data'!AG85="No data","x",ROUND(IF('Indicator Data'!AG85&gt;G$140,10,IF('Indicator Data'!AG85&lt;G$139,0,10-(G$140-'Indicator Data'!AG85)/(G$140-G$139)*10)),1))</f>
        <v>9</v>
      </c>
      <c r="H83" s="10">
        <f>IF('Indicator Data'!AH85="No data","x",ROUND(IF('Indicator Data'!AH85&gt;H$140,10,IF('Indicator Data'!AH85&lt;H$139,0,10-(H$140-'Indicator Data'!AH85)/(H$140-H$139)*10)),1))</f>
        <v>2.5</v>
      </c>
      <c r="I83" s="47">
        <f t="shared" si="20"/>
        <v>5.8</v>
      </c>
      <c r="J83" s="31">
        <f>SUM('Indicator Data'!R85,SUM('Indicator Data'!S85:T85)*1000000)</f>
        <v>8548120404.000001</v>
      </c>
      <c r="K83" s="31">
        <f>J83/'Indicator Data'!BD85</f>
        <v>41.467631367671274</v>
      </c>
      <c r="L83" s="10">
        <f t="shared" si="21"/>
        <v>0.8</v>
      </c>
      <c r="M83" s="10">
        <f>IF('Indicator Data'!U85="No data","x",ROUND(IF('Indicator Data'!U85&gt;M$140,10,IF('Indicator Data'!U85&lt;M$139,0,10-(M$140-'Indicator Data'!U85)/(M$140-M$139)*10)),1))</f>
        <v>0.6</v>
      </c>
      <c r="N83" s="116">
        <f>'Indicator Data'!Q85/'Indicator Data'!BD85*1000000</f>
        <v>94.836463240881045</v>
      </c>
      <c r="O83" s="10">
        <f t="shared" si="22"/>
        <v>9.5</v>
      </c>
      <c r="P83" s="47">
        <f t="shared" si="23"/>
        <v>3.6</v>
      </c>
      <c r="Q83" s="40">
        <f t="shared" si="24"/>
        <v>5.4</v>
      </c>
      <c r="R83" s="31">
        <f>IF(AND('Indicator Data'!AM85="No data",'Indicator Data'!AN85="No data"),0,SUM('Indicator Data'!AM85:AO85))</f>
        <v>16776</v>
      </c>
      <c r="S83" s="10">
        <f t="shared" si="25"/>
        <v>4.0999999999999996</v>
      </c>
      <c r="T83" s="37">
        <f>R83/'Indicator Data'!$BB85</f>
        <v>1.0525641475293886E-3</v>
      </c>
      <c r="U83" s="10">
        <f t="shared" si="26"/>
        <v>3.2</v>
      </c>
      <c r="V83" s="11">
        <f t="shared" si="27"/>
        <v>3.7</v>
      </c>
      <c r="W83" s="10">
        <f>IF('Indicator Data'!AB85="No data","x",ROUND(IF('Indicator Data'!AB85&gt;W$140,10,IF('Indicator Data'!AB85&lt;W$139,0,10-(W$140-'Indicator Data'!AB85)/(W$140-W$139)*10)),1))</f>
        <v>1.3</v>
      </c>
      <c r="X83" s="10">
        <f>IF('Indicator Data'!AA85="No data","x",ROUND(IF('Indicator Data'!AA85&gt;X$140,10,IF('Indicator Data'!AA85&lt;X$139,0,10-(X$140-'Indicator Data'!AA85)/(X$140-X$139)*10)),1))</f>
        <v>4</v>
      </c>
      <c r="Y83" s="10">
        <f>IF('Indicator Data'!AF85="No data","x",ROUND(IF('Indicator Data'!AF85&gt;Y$140,10,IF('Indicator Data'!AF85&lt;Y$139,0,10-(Y$140-'Indicator Data'!AF85)/(Y$140-Y$139)*10)),1))</f>
        <v>7.6</v>
      </c>
      <c r="Z83" s="120">
        <f>IF('Indicator Data'!AC85="No data","x",'Indicator Data'!AC85/'Indicator Data'!$BB85*100000)</f>
        <v>11.393994348553706</v>
      </c>
      <c r="AA83" s="118">
        <f t="shared" si="28"/>
        <v>8.3000000000000007</v>
      </c>
      <c r="AB83" s="120">
        <f>IF('Indicator Data'!AD85="No data","x",'Indicator Data'!AD85/'Indicator Data'!$BB85*100000)</f>
        <v>3.6109066734253825</v>
      </c>
      <c r="AC83" s="118">
        <f t="shared" si="29"/>
        <v>8.5</v>
      </c>
      <c r="AD83" s="47">
        <f t="shared" si="30"/>
        <v>5.9</v>
      </c>
      <c r="AE83" s="10">
        <f>IF('Indicator Data'!V85="No data","x",ROUND(IF('Indicator Data'!V85&gt;AE$140,10,IF('Indicator Data'!V85&lt;AE$139,0,10-(AE$140-'Indicator Data'!V85)/(AE$140-AE$139)*10)),1))</f>
        <v>10</v>
      </c>
      <c r="AF83" s="10">
        <f>IF('Indicator Data'!W85="No data","x",ROUND(IF('Indicator Data'!W85&gt;AF$140,10,IF('Indicator Data'!W85&lt;AF$139,0,10-(AF$140-'Indicator Data'!W85)/(AF$140-AF$139)*10)),1))</f>
        <v>1.4</v>
      </c>
      <c r="AG83" s="47">
        <f t="shared" si="31"/>
        <v>5.7</v>
      </c>
      <c r="AH83" s="10">
        <f>IF('Indicator Data'!AP85="No data","x",ROUND(IF('Indicator Data'!AP85&gt;AH$140,10,IF('Indicator Data'!AP85&lt;AH$139,0,10-(AH$140-'Indicator Data'!AP85)/(AH$140-AH$139)*10)),1))</f>
        <v>5.5</v>
      </c>
      <c r="AI83" s="10">
        <f>IF('Indicator Data'!AQ85="No data","x",ROUND(IF('Indicator Data'!AQ85&gt;AI$140,10,IF('Indicator Data'!AQ85&lt;AI$139,0,10-(AI$140-'Indicator Data'!AQ85)/(AI$140-AI$139)*10)),1))</f>
        <v>3.7</v>
      </c>
      <c r="AJ83" s="47">
        <f t="shared" si="32"/>
        <v>4.5999999999999996</v>
      </c>
      <c r="AK83" s="31">
        <f>'Indicator Data'!AK85+'Indicator Data'!AJ85*0.5+'Indicator Data'!AI85*0.25</f>
        <v>260057.07075582078</v>
      </c>
      <c r="AL83" s="38">
        <f>AK83/'Indicator Data'!BB85</f>
        <v>1.631656825161483E-2</v>
      </c>
      <c r="AM83" s="47">
        <f t="shared" si="33"/>
        <v>1.6</v>
      </c>
      <c r="AN83" s="38">
        <f>IF('Indicator Data'!AL85="No data","x",'Indicator Data'!AL85/'Indicator Data'!BB85)</f>
        <v>0.10410798043269698</v>
      </c>
      <c r="AO83" s="10">
        <f t="shared" si="34"/>
        <v>5.2</v>
      </c>
      <c r="AP83" s="47">
        <f t="shared" si="35"/>
        <v>5.2</v>
      </c>
      <c r="AQ83" s="32">
        <f t="shared" si="36"/>
        <v>4.8</v>
      </c>
      <c r="AR83" s="50">
        <f t="shared" si="37"/>
        <v>4.3</v>
      </c>
      <c r="AU83" s="8">
        <v>4.4000000000000004</v>
      </c>
    </row>
    <row r="84" spans="1:47">
      <c r="A84" s="8" t="s">
        <v>284</v>
      </c>
      <c r="B84" s="26" t="s">
        <v>244</v>
      </c>
      <c r="C84" s="26" t="s">
        <v>285</v>
      </c>
      <c r="D84" s="10">
        <f>ROUND(IF('Indicator Data'!O86="No data",IF((0.1284*LN('Indicator Data'!BA86)-0.4735)&gt;D$140,0,IF((0.1284*LN('Indicator Data'!BA86)-0.4735)&lt;D$139,10,(D$140-(0.1284*LN('Indicator Data'!BA86)-0.4735))/(D$140-D$139)*10)),IF('Indicator Data'!O86&gt;D$140,0,IF('Indicator Data'!O86&lt;D$139,10,(D$140-'Indicator Data'!O86)/(D$140-D$139)*10))),1)</f>
        <v>8</v>
      </c>
      <c r="E84" s="10">
        <f>IF('Indicator Data'!P86="No data","x",ROUND(IF('Indicator Data'!P86&gt;E$140,10,IF('Indicator Data'!P86&lt;E$139,0,10-(E$140-'Indicator Data'!P86)/(E$140-E$139)*10)),1))</f>
        <v>6.3</v>
      </c>
      <c r="F84" s="47">
        <f t="shared" si="19"/>
        <v>7.2</v>
      </c>
      <c r="G84" s="10">
        <f>IF('Indicator Data'!AG86="No data","x",ROUND(IF('Indicator Data'!AG86&gt;G$140,10,IF('Indicator Data'!AG86&lt;G$139,0,10-(G$140-'Indicator Data'!AG86)/(G$140-G$139)*10)),1))</f>
        <v>9</v>
      </c>
      <c r="H84" s="10">
        <f>IF('Indicator Data'!AH86="No data","x",ROUND(IF('Indicator Data'!AH86&gt;H$140,10,IF('Indicator Data'!AH86&lt;H$139,0,10-(H$140-'Indicator Data'!AH86)/(H$140-H$139)*10)),1))</f>
        <v>2.5</v>
      </c>
      <c r="I84" s="47">
        <f t="shared" si="20"/>
        <v>5.8</v>
      </c>
      <c r="J84" s="31">
        <f>SUM('Indicator Data'!R86,SUM('Indicator Data'!S86:T86)*1000000)</f>
        <v>8548120404.000001</v>
      </c>
      <c r="K84" s="31">
        <f>J84/'Indicator Data'!BD86</f>
        <v>41.467631367671274</v>
      </c>
      <c r="L84" s="10">
        <f t="shared" si="21"/>
        <v>0.8</v>
      </c>
      <c r="M84" s="10">
        <f>IF('Indicator Data'!U86="No data","x",ROUND(IF('Indicator Data'!U86&gt;M$140,10,IF('Indicator Data'!U86&lt;M$139,0,10-(M$140-'Indicator Data'!U86)/(M$140-M$139)*10)),1))</f>
        <v>0.6</v>
      </c>
      <c r="N84" s="116">
        <f>'Indicator Data'!Q86/'Indicator Data'!BD86*1000000</f>
        <v>94.836463240881045</v>
      </c>
      <c r="O84" s="10">
        <f t="shared" si="22"/>
        <v>9.5</v>
      </c>
      <c r="P84" s="47">
        <f t="shared" si="23"/>
        <v>3.6</v>
      </c>
      <c r="Q84" s="40">
        <f t="shared" si="24"/>
        <v>6</v>
      </c>
      <c r="R84" s="31">
        <f>IF(AND('Indicator Data'!AM86="No data",'Indicator Data'!AN86="No data"),0,SUM('Indicator Data'!AM86:AO86))</f>
        <v>231937</v>
      </c>
      <c r="S84" s="10">
        <f t="shared" si="25"/>
        <v>7.9</v>
      </c>
      <c r="T84" s="37">
        <f>R84/'Indicator Data'!$BB86</f>
        <v>2.4759704250399705E-2</v>
      </c>
      <c r="U84" s="10">
        <f t="shared" si="26"/>
        <v>7</v>
      </c>
      <c r="V84" s="11">
        <f t="shared" si="27"/>
        <v>7.5</v>
      </c>
      <c r="W84" s="10">
        <f>IF('Indicator Data'!AB86="No data","x",ROUND(IF('Indicator Data'!AB86&gt;W$140,10,IF('Indicator Data'!AB86&lt;W$139,0,10-(W$140-'Indicator Data'!AB86)/(W$140-W$139)*10)),1))</f>
        <v>0.6</v>
      </c>
      <c r="X84" s="10">
        <f>IF('Indicator Data'!AA86="No data","x",ROUND(IF('Indicator Data'!AA86&gt;X$140,10,IF('Indicator Data'!AA86&lt;X$139,0,10-(X$140-'Indicator Data'!AA86)/(X$140-X$139)*10)),1))</f>
        <v>4</v>
      </c>
      <c r="Y84" s="10">
        <f>IF('Indicator Data'!AF86="No data","x",ROUND(IF('Indicator Data'!AF86&gt;Y$140,10,IF('Indicator Data'!AF86&lt;Y$139,0,10-(Y$140-'Indicator Data'!AF86)/(Y$140-Y$139)*10)),1))</f>
        <v>7.6</v>
      </c>
      <c r="Z84" s="120">
        <f>IF('Indicator Data'!AC86="No data","x",'Indicator Data'!AC86/'Indicator Data'!$BB86*100000)</f>
        <v>28.470718874442639</v>
      </c>
      <c r="AA84" s="118">
        <f t="shared" si="28"/>
        <v>9.3000000000000007</v>
      </c>
      <c r="AB84" s="120">
        <f>IF('Indicator Data'!AD86="No data","x",'Indicator Data'!AD86/'Indicator Data'!$BB86*100000)</f>
        <v>6.1437215736022068</v>
      </c>
      <c r="AC84" s="118">
        <f t="shared" si="29"/>
        <v>9.3000000000000007</v>
      </c>
      <c r="AD84" s="47">
        <f t="shared" si="30"/>
        <v>6.2</v>
      </c>
      <c r="AE84" s="10">
        <f>IF('Indicator Data'!V86="No data","x",ROUND(IF('Indicator Data'!V86&gt;AE$140,10,IF('Indicator Data'!V86&lt;AE$139,0,10-(AE$140-'Indicator Data'!V86)/(AE$140-AE$139)*10)),1))</f>
        <v>10</v>
      </c>
      <c r="AF84" s="10">
        <f>IF('Indicator Data'!W86="No data","x",ROUND(IF('Indicator Data'!W86&gt;AF$140,10,IF('Indicator Data'!W86&lt;AF$139,0,10-(AF$140-'Indicator Data'!W86)/(AF$140-AF$139)*10)),1))</f>
        <v>1.9</v>
      </c>
      <c r="AG84" s="47">
        <f t="shared" si="31"/>
        <v>6</v>
      </c>
      <c r="AH84" s="10">
        <f>IF('Indicator Data'!AP86="No data","x",ROUND(IF('Indicator Data'!AP86&gt;AH$140,10,IF('Indicator Data'!AP86&lt;AH$139,0,10-(AH$140-'Indicator Data'!AP86)/(AH$140-AH$139)*10)),1))</f>
        <v>6</v>
      </c>
      <c r="AI84" s="10">
        <f>IF('Indicator Data'!AQ86="No data","x",ROUND(IF('Indicator Data'!AQ86&gt;AI$140,10,IF('Indicator Data'!AQ86&lt;AI$139,0,10-(AI$140-'Indicator Data'!AQ86)/(AI$140-AI$139)*10)),1))</f>
        <v>2.6</v>
      </c>
      <c r="AJ84" s="47">
        <f t="shared" si="32"/>
        <v>4.3</v>
      </c>
      <c r="AK84" s="31">
        <f>'Indicator Data'!AK86+'Indicator Data'!AJ86*0.5+'Indicator Data'!AI86*0.25</f>
        <v>260057.07075582078</v>
      </c>
      <c r="AL84" s="38">
        <f>AK84/'Indicator Data'!BB86</f>
        <v>2.7761573876265506E-2</v>
      </c>
      <c r="AM84" s="47">
        <f t="shared" si="33"/>
        <v>2.8</v>
      </c>
      <c r="AN84" s="38">
        <f>IF('Indicator Data'!AL86="No data","x",'Indicator Data'!AL86/'Indicator Data'!BB86)</f>
        <v>0.29789926233402891</v>
      </c>
      <c r="AO84" s="10">
        <f t="shared" si="34"/>
        <v>10</v>
      </c>
      <c r="AP84" s="47">
        <f t="shared" si="35"/>
        <v>10</v>
      </c>
      <c r="AQ84" s="32">
        <f t="shared" si="36"/>
        <v>6.7</v>
      </c>
      <c r="AR84" s="50">
        <f t="shared" si="37"/>
        <v>7.1</v>
      </c>
      <c r="AU84" s="8">
        <v>4.7</v>
      </c>
    </row>
    <row r="85" spans="1:47">
      <c r="A85" s="8" t="s">
        <v>286</v>
      </c>
      <c r="B85" s="26" t="s">
        <v>244</v>
      </c>
      <c r="C85" s="26" t="s">
        <v>287</v>
      </c>
      <c r="D85" s="10">
        <f>ROUND(IF('Indicator Data'!O87="No data",IF((0.1284*LN('Indicator Data'!BA87)-0.4735)&gt;D$140,0,IF((0.1284*LN('Indicator Data'!BA87)-0.4735)&lt;D$139,10,(D$140-(0.1284*LN('Indicator Data'!BA87)-0.4735))/(D$140-D$139)*10)),IF('Indicator Data'!O87&gt;D$140,0,IF('Indicator Data'!O87&lt;D$139,10,(D$140-'Indicator Data'!O87)/(D$140-D$139)*10))),1)</f>
        <v>9</v>
      </c>
      <c r="E85" s="10">
        <f>IF('Indicator Data'!P87="No data","x",ROUND(IF('Indicator Data'!P87&gt;E$140,10,IF('Indicator Data'!P87&lt;E$139,0,10-(E$140-'Indicator Data'!P87)/(E$140-E$139)*10)),1))</f>
        <v>8.6</v>
      </c>
      <c r="F85" s="47">
        <f t="shared" si="19"/>
        <v>8.8000000000000007</v>
      </c>
      <c r="G85" s="10">
        <f>IF('Indicator Data'!AG87="No data","x",ROUND(IF('Indicator Data'!AG87&gt;G$140,10,IF('Indicator Data'!AG87&lt;G$139,0,10-(G$140-'Indicator Data'!AG87)/(G$140-G$139)*10)),1))</f>
        <v>9</v>
      </c>
      <c r="H85" s="10">
        <f>IF('Indicator Data'!AH87="No data","x",ROUND(IF('Indicator Data'!AH87&gt;H$140,10,IF('Indicator Data'!AH87&lt;H$139,0,10-(H$140-'Indicator Data'!AH87)/(H$140-H$139)*10)),1))</f>
        <v>2.5</v>
      </c>
      <c r="I85" s="47">
        <f t="shared" si="20"/>
        <v>5.8</v>
      </c>
      <c r="J85" s="31">
        <f>SUM('Indicator Data'!R87,SUM('Indicator Data'!S87:T87)*1000000)</f>
        <v>8548120404.000001</v>
      </c>
      <c r="K85" s="31">
        <f>J85/'Indicator Data'!BD87</f>
        <v>41.467631367671274</v>
      </c>
      <c r="L85" s="10">
        <f t="shared" si="21"/>
        <v>0.8</v>
      </c>
      <c r="M85" s="10">
        <f>IF('Indicator Data'!U87="No data","x",ROUND(IF('Indicator Data'!U87&gt;M$140,10,IF('Indicator Data'!U87&lt;M$139,0,10-(M$140-'Indicator Data'!U87)/(M$140-M$139)*10)),1))</f>
        <v>0.6</v>
      </c>
      <c r="N85" s="116">
        <f>'Indicator Data'!Q87/'Indicator Data'!BD87*1000000</f>
        <v>94.836463240881045</v>
      </c>
      <c r="O85" s="10">
        <f t="shared" si="22"/>
        <v>9.5</v>
      </c>
      <c r="P85" s="47">
        <f t="shared" si="23"/>
        <v>3.6</v>
      </c>
      <c r="Q85" s="40">
        <f t="shared" si="24"/>
        <v>6.8</v>
      </c>
      <c r="R85" s="31">
        <f>IF(AND('Indicator Data'!AM87="No data",'Indicator Data'!AN87="No data"),0,SUM('Indicator Data'!AM87:AO87))</f>
        <v>0</v>
      </c>
      <c r="S85" s="10">
        <f t="shared" si="25"/>
        <v>0</v>
      </c>
      <c r="T85" s="37">
        <f>R85/'Indicator Data'!$BB87</f>
        <v>0</v>
      </c>
      <c r="U85" s="10">
        <f t="shared" si="26"/>
        <v>0</v>
      </c>
      <c r="V85" s="11">
        <f t="shared" si="27"/>
        <v>0</v>
      </c>
      <c r="W85" s="10">
        <f>IF('Indicator Data'!AB87="No data","x",ROUND(IF('Indicator Data'!AB87&gt;W$140,10,IF('Indicator Data'!AB87&lt;W$139,0,10-(W$140-'Indicator Data'!AB87)/(W$140-W$139)*10)),1))</f>
        <v>0.9</v>
      </c>
      <c r="X85" s="10">
        <f>IF('Indicator Data'!AA87="No data","x",ROUND(IF('Indicator Data'!AA87&gt;X$140,10,IF('Indicator Data'!AA87&lt;X$139,0,10-(X$140-'Indicator Data'!AA87)/(X$140-X$139)*10)),1))</f>
        <v>4</v>
      </c>
      <c r="Y85" s="10">
        <f>IF('Indicator Data'!AF87="No data","x",ROUND(IF('Indicator Data'!AF87&gt;Y$140,10,IF('Indicator Data'!AF87&lt;Y$139,0,10-(Y$140-'Indicator Data'!AF87)/(Y$140-Y$139)*10)),1))</f>
        <v>7.6</v>
      </c>
      <c r="Z85" s="120">
        <f>IF('Indicator Data'!AC87="No data","x",'Indicator Data'!AC87/'Indicator Data'!$BB87*100000)</f>
        <v>19.858716139741077</v>
      </c>
      <c r="AA85" s="118">
        <f t="shared" si="28"/>
        <v>8.9</v>
      </c>
      <c r="AB85" s="120">
        <f>IF('Indicator Data'!AD87="No data","x",'Indicator Data'!AD87/'Indicator Data'!$BB87*100000)</f>
        <v>11.01057305815592</v>
      </c>
      <c r="AC85" s="118">
        <f t="shared" si="29"/>
        <v>10</v>
      </c>
      <c r="AD85" s="47">
        <f t="shared" si="30"/>
        <v>6.3</v>
      </c>
      <c r="AE85" s="10">
        <f>IF('Indicator Data'!V87="No data","x",ROUND(IF('Indicator Data'!V87&gt;AE$140,10,IF('Indicator Data'!V87&lt;AE$139,0,10-(AE$140-'Indicator Data'!V87)/(AE$140-AE$139)*10)),1))</f>
        <v>10</v>
      </c>
      <c r="AF85" s="10">
        <f>IF('Indicator Data'!W87="No data","x",ROUND(IF('Indicator Data'!W87&gt;AF$140,10,IF('Indicator Data'!W87&lt;AF$139,0,10-(AF$140-'Indicator Data'!W87)/(AF$140-AF$139)*10)),1))</f>
        <v>1.5</v>
      </c>
      <c r="AG85" s="47">
        <f t="shared" si="31"/>
        <v>5.8</v>
      </c>
      <c r="AH85" s="10">
        <f>IF('Indicator Data'!AP87="No data","x",ROUND(IF('Indicator Data'!AP87&gt;AH$140,10,IF('Indicator Data'!AP87&lt;AH$139,0,10-(AH$140-'Indicator Data'!AP87)/(AH$140-AH$139)*10)),1))</f>
        <v>5.5</v>
      </c>
      <c r="AI85" s="10">
        <f>IF('Indicator Data'!AQ87="No data","x",ROUND(IF('Indicator Data'!AQ87&gt;AI$140,10,IF('Indicator Data'!AQ87&lt;AI$139,0,10-(AI$140-'Indicator Data'!AQ87)/(AI$140-AI$139)*10)),1))</f>
        <v>3.3</v>
      </c>
      <c r="AJ85" s="47">
        <f t="shared" si="32"/>
        <v>4.4000000000000004</v>
      </c>
      <c r="AK85" s="31">
        <f>'Indicator Data'!AK87+'Indicator Data'!AJ87*0.5+'Indicator Data'!AI87*0.25</f>
        <v>347635.19575582078</v>
      </c>
      <c r="AL85" s="38">
        <f>AK85/'Indicator Data'!BB87</f>
        <v>6.6508561394009319E-2</v>
      </c>
      <c r="AM85" s="47">
        <f t="shared" si="33"/>
        <v>6.7</v>
      </c>
      <c r="AN85" s="38">
        <f>IF('Indicator Data'!AL87="No data","x",'Indicator Data'!AL87/'Indicator Data'!BB87)</f>
        <v>0.1006834995113761</v>
      </c>
      <c r="AO85" s="10">
        <f t="shared" si="34"/>
        <v>5</v>
      </c>
      <c r="AP85" s="47">
        <f t="shared" si="35"/>
        <v>5</v>
      </c>
      <c r="AQ85" s="32">
        <f t="shared" si="36"/>
        <v>5.7</v>
      </c>
      <c r="AR85" s="50">
        <f t="shared" si="37"/>
        <v>3.4</v>
      </c>
      <c r="AU85" s="8">
        <v>5.4</v>
      </c>
    </row>
    <row r="86" spans="1:47">
      <c r="A86" s="8" t="s">
        <v>288</v>
      </c>
      <c r="B86" s="26" t="s">
        <v>244</v>
      </c>
      <c r="C86" s="26" t="s">
        <v>289</v>
      </c>
      <c r="D86" s="10">
        <f>ROUND(IF('Indicator Data'!O88="No data",IF((0.1284*LN('Indicator Data'!BA88)-0.4735)&gt;D$140,0,IF((0.1284*LN('Indicator Data'!BA88)-0.4735)&lt;D$139,10,(D$140-(0.1284*LN('Indicator Data'!BA88)-0.4735))/(D$140-D$139)*10)),IF('Indicator Data'!O88&gt;D$140,0,IF('Indicator Data'!O88&lt;D$139,10,(D$140-'Indicator Data'!O88)/(D$140-D$139)*10))),1)</f>
        <v>5</v>
      </c>
      <c r="E86" s="10">
        <f>IF('Indicator Data'!P88="No data","x",ROUND(IF('Indicator Data'!P88&gt;E$140,10,IF('Indicator Data'!P88&lt;E$139,0,10-(E$140-'Indicator Data'!P88)/(E$140-E$139)*10)),1))</f>
        <v>0.3</v>
      </c>
      <c r="F86" s="47">
        <f t="shared" si="19"/>
        <v>3</v>
      </c>
      <c r="G86" s="10">
        <f>IF('Indicator Data'!AG88="No data","x",ROUND(IF('Indicator Data'!AG88&gt;G$140,10,IF('Indicator Data'!AG88&lt;G$139,0,10-(G$140-'Indicator Data'!AG88)/(G$140-G$139)*10)),1))</f>
        <v>9</v>
      </c>
      <c r="H86" s="10">
        <f>IF('Indicator Data'!AH88="No data","x",ROUND(IF('Indicator Data'!AH88&gt;H$140,10,IF('Indicator Data'!AH88&lt;H$139,0,10-(H$140-'Indicator Data'!AH88)/(H$140-H$139)*10)),1))</f>
        <v>2.5</v>
      </c>
      <c r="I86" s="47">
        <f t="shared" si="20"/>
        <v>5.8</v>
      </c>
      <c r="J86" s="31">
        <f>SUM('Indicator Data'!R88,SUM('Indicator Data'!S88:T88)*1000000)</f>
        <v>8548120404.000001</v>
      </c>
      <c r="K86" s="31">
        <f>J86/'Indicator Data'!BD88</f>
        <v>41.467631367671274</v>
      </c>
      <c r="L86" s="10">
        <f t="shared" si="21"/>
        <v>0.8</v>
      </c>
      <c r="M86" s="10">
        <f>IF('Indicator Data'!U88="No data","x",ROUND(IF('Indicator Data'!U88&gt;M$140,10,IF('Indicator Data'!U88&lt;M$139,0,10-(M$140-'Indicator Data'!U88)/(M$140-M$139)*10)),1))</f>
        <v>0.6</v>
      </c>
      <c r="N86" s="116">
        <f>'Indicator Data'!Q88/'Indicator Data'!BD88*1000000</f>
        <v>94.836463240881045</v>
      </c>
      <c r="O86" s="10">
        <f t="shared" si="22"/>
        <v>9.5</v>
      </c>
      <c r="P86" s="47">
        <f t="shared" si="23"/>
        <v>3.6</v>
      </c>
      <c r="Q86" s="40">
        <f t="shared" si="24"/>
        <v>3.9</v>
      </c>
      <c r="R86" s="31">
        <f>IF(AND('Indicator Data'!AM88="No data",'Indicator Data'!AN88="No data"),0,SUM('Indicator Data'!AM88:AO88))</f>
        <v>0</v>
      </c>
      <c r="S86" s="10">
        <f t="shared" si="25"/>
        <v>0</v>
      </c>
      <c r="T86" s="37">
        <f>R86/'Indicator Data'!$BB88</f>
        <v>0</v>
      </c>
      <c r="U86" s="10">
        <f t="shared" si="26"/>
        <v>0</v>
      </c>
      <c r="V86" s="11">
        <f t="shared" si="27"/>
        <v>0</v>
      </c>
      <c r="W86" s="10">
        <f>IF('Indicator Data'!AB88="No data","x",ROUND(IF('Indicator Data'!AB88&gt;W$140,10,IF('Indicator Data'!AB88&lt;W$139,0,10-(W$140-'Indicator Data'!AB88)/(W$140-W$139)*10)),1))</f>
        <v>1.9</v>
      </c>
      <c r="X86" s="10">
        <f>IF('Indicator Data'!AA88="No data","x",ROUND(IF('Indicator Data'!AA88&gt;X$140,10,IF('Indicator Data'!AA88&lt;X$139,0,10-(X$140-'Indicator Data'!AA88)/(X$140-X$139)*10)),1))</f>
        <v>4</v>
      </c>
      <c r="Y86" s="10">
        <f>IF('Indicator Data'!AF88="No data","x",ROUND(IF('Indicator Data'!AF88&gt;Y$140,10,IF('Indicator Data'!AF88&lt;Y$139,0,10-(Y$140-'Indicator Data'!AF88)/(Y$140-Y$139)*10)),1))</f>
        <v>7.6</v>
      </c>
      <c r="Z86" s="120">
        <f>IF('Indicator Data'!AC88="No data","x",'Indicator Data'!AC88/'Indicator Data'!$BB88*100000)</f>
        <v>0.35319308624533674</v>
      </c>
      <c r="AA86" s="118">
        <f t="shared" si="28"/>
        <v>4.2</v>
      </c>
      <c r="AB86" s="120">
        <f>IF('Indicator Data'!AD88="No data","x",'Indicator Data'!AD88/'Indicator Data'!$BB88*100000)</f>
        <v>12.704229171856817</v>
      </c>
      <c r="AC86" s="118">
        <f t="shared" si="29"/>
        <v>10</v>
      </c>
      <c r="AD86" s="47">
        <f t="shared" si="30"/>
        <v>5.5</v>
      </c>
      <c r="AE86" s="10">
        <f>IF('Indicator Data'!V88="No data","x",ROUND(IF('Indicator Data'!V88&gt;AE$140,10,IF('Indicator Data'!V88&lt;AE$139,0,10-(AE$140-'Indicator Data'!V88)/(AE$140-AE$139)*10)),1))</f>
        <v>10</v>
      </c>
      <c r="AF86" s="10">
        <f>IF('Indicator Data'!W88="No data","x",ROUND(IF('Indicator Data'!W88&gt;AF$140,10,IF('Indicator Data'!W88&lt;AF$139,0,10-(AF$140-'Indicator Data'!W88)/(AF$140-AF$139)*10)),1))</f>
        <v>1.2</v>
      </c>
      <c r="AG86" s="47">
        <f t="shared" si="31"/>
        <v>5.6</v>
      </c>
      <c r="AH86" s="10">
        <f>IF('Indicator Data'!AP88="No data","x",ROUND(IF('Indicator Data'!AP88&gt;AH$140,10,IF('Indicator Data'!AP88&lt;AH$139,0,10-(AH$140-'Indicator Data'!AP88)/(AH$140-AH$139)*10)),1))</f>
        <v>0.4</v>
      </c>
      <c r="AI86" s="10">
        <f>IF('Indicator Data'!AQ88="No data","x",ROUND(IF('Indicator Data'!AQ88&gt;AI$140,10,IF('Indicator Data'!AQ88&lt;AI$139,0,10-(AI$140-'Indicator Data'!AQ88)/(AI$140-AI$139)*10)),1))</f>
        <v>2</v>
      </c>
      <c r="AJ86" s="47">
        <f t="shared" si="32"/>
        <v>1.2</v>
      </c>
      <c r="AK86" s="31">
        <f>'Indicator Data'!AK88+'Indicator Data'!AJ88*0.5+'Indicator Data'!AI88*0.25</f>
        <v>347183.48147010652</v>
      </c>
      <c r="AL86" s="38">
        <f>AK86/'Indicator Data'!BB88</f>
        <v>7.6639253321142256E-2</v>
      </c>
      <c r="AM86" s="47">
        <f t="shared" si="33"/>
        <v>7.7</v>
      </c>
      <c r="AN86" s="38">
        <f>IF('Indicator Data'!AL88="No data","x",'Indicator Data'!AL88/'Indicator Data'!BB88)</f>
        <v>0.19415112249177721</v>
      </c>
      <c r="AO86" s="10">
        <f t="shared" si="34"/>
        <v>9.6999999999999993</v>
      </c>
      <c r="AP86" s="47">
        <f t="shared" si="35"/>
        <v>9.6999999999999993</v>
      </c>
      <c r="AQ86" s="32">
        <f t="shared" si="36"/>
        <v>6.8</v>
      </c>
      <c r="AR86" s="50">
        <f t="shared" si="37"/>
        <v>4.2</v>
      </c>
      <c r="AU86" s="8">
        <v>3.3</v>
      </c>
    </row>
    <row r="87" spans="1:47">
      <c r="A87" s="8" t="s">
        <v>290</v>
      </c>
      <c r="B87" s="26" t="s">
        <v>244</v>
      </c>
      <c r="C87" s="26" t="s">
        <v>291</v>
      </c>
      <c r="D87" s="10">
        <f>ROUND(IF('Indicator Data'!O89="No data",IF((0.1284*LN('Indicator Data'!BA89)-0.4735)&gt;D$140,0,IF((0.1284*LN('Indicator Data'!BA89)-0.4735)&lt;D$139,10,(D$140-(0.1284*LN('Indicator Data'!BA89)-0.4735))/(D$140-D$139)*10)),IF('Indicator Data'!O89&gt;D$140,0,IF('Indicator Data'!O89&lt;D$139,10,(D$140-'Indicator Data'!O89)/(D$140-D$139)*10))),1)</f>
        <v>5.4</v>
      </c>
      <c r="E87" s="10">
        <f>IF('Indicator Data'!P89="No data","x",ROUND(IF('Indicator Data'!P89&gt;E$140,10,IF('Indicator Data'!P89&lt;E$139,0,10-(E$140-'Indicator Data'!P89)/(E$140-E$139)*10)),1))</f>
        <v>1</v>
      </c>
      <c r="F87" s="47">
        <f t="shared" si="19"/>
        <v>3.5</v>
      </c>
      <c r="G87" s="10">
        <f>IF('Indicator Data'!AG89="No data","x",ROUND(IF('Indicator Data'!AG89&gt;G$140,10,IF('Indicator Data'!AG89&lt;G$139,0,10-(G$140-'Indicator Data'!AG89)/(G$140-G$139)*10)),1))</f>
        <v>9</v>
      </c>
      <c r="H87" s="10">
        <f>IF('Indicator Data'!AH89="No data","x",ROUND(IF('Indicator Data'!AH89&gt;H$140,10,IF('Indicator Data'!AH89&lt;H$139,0,10-(H$140-'Indicator Data'!AH89)/(H$140-H$139)*10)),1))</f>
        <v>2.5</v>
      </c>
      <c r="I87" s="47">
        <f t="shared" si="20"/>
        <v>5.8</v>
      </c>
      <c r="J87" s="31">
        <f>SUM('Indicator Data'!R89,SUM('Indicator Data'!S89:T89)*1000000)</f>
        <v>8548120404.000001</v>
      </c>
      <c r="K87" s="31">
        <f>J87/'Indicator Data'!BD89</f>
        <v>41.467631367671274</v>
      </c>
      <c r="L87" s="10">
        <f t="shared" si="21"/>
        <v>0.8</v>
      </c>
      <c r="M87" s="10">
        <f>IF('Indicator Data'!U89="No data","x",ROUND(IF('Indicator Data'!U89&gt;M$140,10,IF('Indicator Data'!U89&lt;M$139,0,10-(M$140-'Indicator Data'!U89)/(M$140-M$139)*10)),1))</f>
        <v>0.6</v>
      </c>
      <c r="N87" s="116">
        <f>'Indicator Data'!Q89/'Indicator Data'!BD89*1000000</f>
        <v>94.836463240881045</v>
      </c>
      <c r="O87" s="10">
        <f t="shared" si="22"/>
        <v>9.5</v>
      </c>
      <c r="P87" s="47">
        <f t="shared" si="23"/>
        <v>3.6</v>
      </c>
      <c r="Q87" s="40">
        <f t="shared" si="24"/>
        <v>4.0999999999999996</v>
      </c>
      <c r="R87" s="31">
        <f>IF(AND('Indicator Data'!AM89="No data",'Indicator Data'!AN89="No data"),0,SUM('Indicator Data'!AM89:AO89))</f>
        <v>0</v>
      </c>
      <c r="S87" s="10">
        <f t="shared" si="25"/>
        <v>0</v>
      </c>
      <c r="T87" s="37">
        <f>R87/'Indicator Data'!$BB89</f>
        <v>0</v>
      </c>
      <c r="U87" s="10">
        <f t="shared" si="26"/>
        <v>0</v>
      </c>
      <c r="V87" s="11">
        <f t="shared" si="27"/>
        <v>0</v>
      </c>
      <c r="W87" s="10">
        <f>IF('Indicator Data'!AB89="No data","x",ROUND(IF('Indicator Data'!AB89&gt;W$140,10,IF('Indicator Data'!AB89&lt;W$139,0,10-(W$140-'Indicator Data'!AB89)/(W$140-W$139)*10)),1))</f>
        <v>1.6</v>
      </c>
      <c r="X87" s="10">
        <f>IF('Indicator Data'!AA89="No data","x",ROUND(IF('Indicator Data'!AA89&gt;X$140,10,IF('Indicator Data'!AA89&lt;X$139,0,10-(X$140-'Indicator Data'!AA89)/(X$140-X$139)*10)),1))</f>
        <v>4</v>
      </c>
      <c r="Y87" s="10">
        <f>IF('Indicator Data'!AF89="No data","x",ROUND(IF('Indicator Data'!AF89&gt;Y$140,10,IF('Indicator Data'!AF89&lt;Y$139,0,10-(Y$140-'Indicator Data'!AF89)/(Y$140-Y$139)*10)),1))</f>
        <v>7.6</v>
      </c>
      <c r="Z87" s="120">
        <f>IF('Indicator Data'!AC89="No data","x",'Indicator Data'!AC89/'Indicator Data'!$BB89*100000)</f>
        <v>1.0215353455370915</v>
      </c>
      <c r="AA87" s="118">
        <f t="shared" si="28"/>
        <v>5.4</v>
      </c>
      <c r="AB87" s="120">
        <f>IF('Indicator Data'!AD89="No data","x",'Indicator Data'!AD89/'Indicator Data'!$BB89*100000)</f>
        <v>15.889410397802035</v>
      </c>
      <c r="AC87" s="118">
        <f t="shared" si="29"/>
        <v>10</v>
      </c>
      <c r="AD87" s="47">
        <f t="shared" si="30"/>
        <v>5.7</v>
      </c>
      <c r="AE87" s="10">
        <f>IF('Indicator Data'!V89="No data","x",ROUND(IF('Indicator Data'!V89&gt;AE$140,10,IF('Indicator Data'!V89&lt;AE$139,0,10-(AE$140-'Indicator Data'!V89)/(AE$140-AE$139)*10)),1))</f>
        <v>6.6</v>
      </c>
      <c r="AF87" s="10">
        <f>IF('Indicator Data'!W89="No data","x",ROUND(IF('Indicator Data'!W89&gt;AF$140,10,IF('Indicator Data'!W89&lt;AF$139,0,10-(AF$140-'Indicator Data'!W89)/(AF$140-AF$139)*10)),1))</f>
        <v>1.9</v>
      </c>
      <c r="AG87" s="47">
        <f t="shared" si="31"/>
        <v>4.3</v>
      </c>
      <c r="AH87" s="10">
        <f>IF('Indicator Data'!AP89="No data","x",ROUND(IF('Indicator Data'!AP89&gt;AH$140,10,IF('Indicator Data'!AP89&lt;AH$139,0,10-(AH$140-'Indicator Data'!AP89)/(AH$140-AH$139)*10)),1))</f>
        <v>1.4</v>
      </c>
      <c r="AI87" s="10">
        <f>IF('Indicator Data'!AQ89="No data","x",ROUND(IF('Indicator Data'!AQ89&gt;AI$140,10,IF('Indicator Data'!AQ89&lt;AI$139,0,10-(AI$140-'Indicator Data'!AQ89)/(AI$140-AI$139)*10)),1))</f>
        <v>2.2000000000000002</v>
      </c>
      <c r="AJ87" s="47">
        <f t="shared" si="32"/>
        <v>1.8</v>
      </c>
      <c r="AK87" s="31">
        <f>'Indicator Data'!AK89+'Indicator Data'!AJ89*0.5+'Indicator Data'!AI89*0.25</f>
        <v>259605.35647010649</v>
      </c>
      <c r="AL87" s="38">
        <f>AK87/'Indicator Data'!BB89</f>
        <v>7.1674607439181096E-2</v>
      </c>
      <c r="AM87" s="47">
        <f t="shared" si="33"/>
        <v>7.2</v>
      </c>
      <c r="AN87" s="38">
        <f>IF('Indicator Data'!AL89="No data","x",'Indicator Data'!AL89/'Indicator Data'!BB89)</f>
        <v>0.17581562004848703</v>
      </c>
      <c r="AO87" s="10">
        <f t="shared" si="34"/>
        <v>8.8000000000000007</v>
      </c>
      <c r="AP87" s="47">
        <f t="shared" si="35"/>
        <v>8.8000000000000007</v>
      </c>
      <c r="AQ87" s="32">
        <f t="shared" si="36"/>
        <v>6.1</v>
      </c>
      <c r="AR87" s="50">
        <f t="shared" si="37"/>
        <v>3.6</v>
      </c>
      <c r="AU87" s="8">
        <v>3.1</v>
      </c>
    </row>
    <row r="88" spans="1:47">
      <c r="A88" s="8" t="s">
        <v>292</v>
      </c>
      <c r="B88" s="26" t="s">
        <v>244</v>
      </c>
      <c r="C88" s="26" t="s">
        <v>293</v>
      </c>
      <c r="D88" s="10">
        <f>ROUND(IF('Indicator Data'!O90="No data",IF((0.1284*LN('Indicator Data'!BA90)-0.4735)&gt;D$140,0,IF((0.1284*LN('Indicator Data'!BA90)-0.4735)&lt;D$139,10,(D$140-(0.1284*LN('Indicator Data'!BA90)-0.4735))/(D$140-D$139)*10)),IF('Indicator Data'!O90&gt;D$140,0,IF('Indicator Data'!O90&lt;D$139,10,(D$140-'Indicator Data'!O90)/(D$140-D$139)*10))),1)</f>
        <v>3.5</v>
      </c>
      <c r="E88" s="10">
        <f>IF('Indicator Data'!P90="No data","x",ROUND(IF('Indicator Data'!P90&gt;E$140,10,IF('Indicator Data'!P90&lt;E$139,0,10-(E$140-'Indicator Data'!P90)/(E$140-E$139)*10)),1))</f>
        <v>0</v>
      </c>
      <c r="F88" s="47">
        <f t="shared" si="19"/>
        <v>1.9</v>
      </c>
      <c r="G88" s="10">
        <f>IF('Indicator Data'!AG90="No data","x",ROUND(IF('Indicator Data'!AG90&gt;G$140,10,IF('Indicator Data'!AG90&lt;G$139,0,10-(G$140-'Indicator Data'!AG90)/(G$140-G$139)*10)),1))</f>
        <v>9</v>
      </c>
      <c r="H88" s="10">
        <f>IF('Indicator Data'!AH90="No data","x",ROUND(IF('Indicator Data'!AH90&gt;H$140,10,IF('Indicator Data'!AH90&lt;H$139,0,10-(H$140-'Indicator Data'!AH90)/(H$140-H$139)*10)),1))</f>
        <v>2.5</v>
      </c>
      <c r="I88" s="47">
        <f t="shared" si="20"/>
        <v>5.8</v>
      </c>
      <c r="J88" s="31">
        <f>SUM('Indicator Data'!R90,SUM('Indicator Data'!S90:T90)*1000000)</f>
        <v>8548120404.000001</v>
      </c>
      <c r="K88" s="31">
        <f>J88/'Indicator Data'!BD90</f>
        <v>41.467631367671274</v>
      </c>
      <c r="L88" s="10">
        <f t="shared" si="21"/>
        <v>0.8</v>
      </c>
      <c r="M88" s="10">
        <f>IF('Indicator Data'!U90="No data","x",ROUND(IF('Indicator Data'!U90&gt;M$140,10,IF('Indicator Data'!U90&lt;M$139,0,10-(M$140-'Indicator Data'!U90)/(M$140-M$139)*10)),1))</f>
        <v>0.6</v>
      </c>
      <c r="N88" s="116">
        <f>'Indicator Data'!Q90/'Indicator Data'!BD90*1000000</f>
        <v>94.836463240881045</v>
      </c>
      <c r="O88" s="10">
        <f t="shared" si="22"/>
        <v>9.5</v>
      </c>
      <c r="P88" s="47">
        <f t="shared" si="23"/>
        <v>3.6</v>
      </c>
      <c r="Q88" s="40">
        <f t="shared" si="24"/>
        <v>3.3</v>
      </c>
      <c r="R88" s="31">
        <f>IF(AND('Indicator Data'!AM90="No data",'Indicator Data'!AN90="No data"),0,SUM('Indicator Data'!AM90:AO90))</f>
        <v>2145</v>
      </c>
      <c r="S88" s="10">
        <f t="shared" si="25"/>
        <v>1.1000000000000001</v>
      </c>
      <c r="T88" s="37">
        <f>R88/'Indicator Data'!$BB90</f>
        <v>7.1535648598218115E-5</v>
      </c>
      <c r="U88" s="10">
        <f t="shared" si="26"/>
        <v>1.7</v>
      </c>
      <c r="V88" s="11">
        <f t="shared" si="27"/>
        <v>1.4</v>
      </c>
      <c r="W88" s="10">
        <f>IF('Indicator Data'!AB90="No data","x",ROUND(IF('Indicator Data'!AB90&gt;W$140,10,IF('Indicator Data'!AB90&lt;W$139,0,10-(W$140-'Indicator Data'!AB90)/(W$140-W$139)*10)),1))</f>
        <v>2.2999999999999998</v>
      </c>
      <c r="X88" s="10">
        <f>IF('Indicator Data'!AA90="No data","x",ROUND(IF('Indicator Data'!AA90&gt;X$140,10,IF('Indicator Data'!AA90&lt;X$139,0,10-(X$140-'Indicator Data'!AA90)/(X$140-X$139)*10)),1))</f>
        <v>4</v>
      </c>
      <c r="Y88" s="10">
        <f>IF('Indicator Data'!AF90="No data","x",ROUND(IF('Indicator Data'!AF90&gt;Y$140,10,IF('Indicator Data'!AF90&lt;Y$139,0,10-(Y$140-'Indicator Data'!AF90)/(Y$140-Y$139)*10)),1))</f>
        <v>7.6</v>
      </c>
      <c r="Z88" s="120">
        <f>IF('Indicator Data'!AC90="No data","x",'Indicator Data'!AC90/'Indicator Data'!$BB90*100000)</f>
        <v>0.63698409707504244</v>
      </c>
      <c r="AA88" s="118">
        <f t="shared" si="28"/>
        <v>4.9000000000000004</v>
      </c>
      <c r="AB88" s="120">
        <f>IF('Indicator Data'!AD90="No data","x",'Indicator Data'!AD90/'Indicator Data'!$BB90*100000)</f>
        <v>1.9193374221963471</v>
      </c>
      <c r="AC88" s="118">
        <f t="shared" si="29"/>
        <v>7.6</v>
      </c>
      <c r="AD88" s="47">
        <f t="shared" si="30"/>
        <v>5.3</v>
      </c>
      <c r="AE88" s="10">
        <f>IF('Indicator Data'!V90="No data","x",ROUND(IF('Indicator Data'!V90&gt;AE$140,10,IF('Indicator Data'!V90&lt;AE$139,0,10-(AE$140-'Indicator Data'!V90)/(AE$140-AE$139)*10)),1))</f>
        <v>5.0999999999999996</v>
      </c>
      <c r="AF88" s="10">
        <f>IF('Indicator Data'!W90="No data","x",ROUND(IF('Indicator Data'!W90&gt;AF$140,10,IF('Indicator Data'!W90&lt;AF$139,0,10-(AF$140-'Indicator Data'!W90)/(AF$140-AF$139)*10)),1))</f>
        <v>1.4</v>
      </c>
      <c r="AG88" s="47">
        <f t="shared" si="31"/>
        <v>3.3</v>
      </c>
      <c r="AH88" s="10">
        <f>IF('Indicator Data'!AP90="No data","x",ROUND(IF('Indicator Data'!AP90&gt;AH$140,10,IF('Indicator Data'!AP90&lt;AH$139,0,10-(AH$140-'Indicator Data'!AP90)/(AH$140-AH$139)*10)),1))</f>
        <v>2.2000000000000002</v>
      </c>
      <c r="AI88" s="10">
        <f>IF('Indicator Data'!AQ90="No data","x",ROUND(IF('Indicator Data'!AQ90&gt;AI$140,10,IF('Indicator Data'!AQ90&lt;AI$139,0,10-(AI$140-'Indicator Data'!AQ90)/(AI$140-AI$139)*10)),1))</f>
        <v>1.1000000000000001</v>
      </c>
      <c r="AJ88" s="47">
        <f t="shared" si="32"/>
        <v>1.7</v>
      </c>
      <c r="AK88" s="31">
        <f>'Indicator Data'!AK90+'Indicator Data'!AJ90*0.5+'Indicator Data'!AI90*0.25</f>
        <v>348354.7671843922</v>
      </c>
      <c r="AL88" s="38">
        <f>AK88/'Indicator Data'!BB90</f>
        <v>1.1617615017630192E-2</v>
      </c>
      <c r="AM88" s="47">
        <f t="shared" si="33"/>
        <v>1.2</v>
      </c>
      <c r="AN88" s="38">
        <f>IF('Indicator Data'!AL90="No data","x",'Indicator Data'!AL90/'Indicator Data'!BB90)</f>
        <v>9.7196402874098919E-2</v>
      </c>
      <c r="AO88" s="10">
        <f t="shared" si="34"/>
        <v>4.9000000000000004</v>
      </c>
      <c r="AP88" s="47">
        <f t="shared" si="35"/>
        <v>4.9000000000000004</v>
      </c>
      <c r="AQ88" s="32">
        <f t="shared" si="36"/>
        <v>3.5</v>
      </c>
      <c r="AR88" s="50">
        <f t="shared" si="37"/>
        <v>2.5</v>
      </c>
      <c r="AU88" s="8">
        <v>3.3</v>
      </c>
    </row>
    <row r="89" spans="1:47">
      <c r="A89" s="8" t="s">
        <v>294</v>
      </c>
      <c r="B89" s="26" t="s">
        <v>244</v>
      </c>
      <c r="C89" s="26" t="s">
        <v>295</v>
      </c>
      <c r="D89" s="10">
        <f>ROUND(IF('Indicator Data'!O91="No data",IF((0.1284*LN('Indicator Data'!BA91)-0.4735)&gt;D$140,0,IF((0.1284*LN('Indicator Data'!BA91)-0.4735)&lt;D$139,10,(D$140-(0.1284*LN('Indicator Data'!BA91)-0.4735))/(D$140-D$139)*10)),IF('Indicator Data'!O91&gt;D$140,0,IF('Indicator Data'!O91&lt;D$139,10,(D$140-'Indicator Data'!O91)/(D$140-D$139)*10))),1)</f>
        <v>6.2</v>
      </c>
      <c r="E89" s="10">
        <f>IF('Indicator Data'!P91="No data","x",ROUND(IF('Indicator Data'!P91&gt;E$140,10,IF('Indicator Data'!P91&lt;E$139,0,10-(E$140-'Indicator Data'!P91)/(E$140-E$139)*10)),1))</f>
        <v>3.1</v>
      </c>
      <c r="F89" s="47">
        <f t="shared" si="19"/>
        <v>4.8</v>
      </c>
      <c r="G89" s="10">
        <f>IF('Indicator Data'!AG91="No data","x",ROUND(IF('Indicator Data'!AG91&gt;G$140,10,IF('Indicator Data'!AG91&lt;G$139,0,10-(G$140-'Indicator Data'!AG91)/(G$140-G$139)*10)),1))</f>
        <v>9</v>
      </c>
      <c r="H89" s="10">
        <f>IF('Indicator Data'!AH91="No data","x",ROUND(IF('Indicator Data'!AH91&gt;H$140,10,IF('Indicator Data'!AH91&lt;H$139,0,10-(H$140-'Indicator Data'!AH91)/(H$140-H$139)*10)),1))</f>
        <v>2.5</v>
      </c>
      <c r="I89" s="47">
        <f t="shared" si="20"/>
        <v>5.8</v>
      </c>
      <c r="J89" s="31">
        <f>SUM('Indicator Data'!R91,SUM('Indicator Data'!S91:T91)*1000000)</f>
        <v>8548120404.000001</v>
      </c>
      <c r="K89" s="31">
        <f>J89/'Indicator Data'!BD91</f>
        <v>41.467631367671274</v>
      </c>
      <c r="L89" s="10">
        <f t="shared" si="21"/>
        <v>0.8</v>
      </c>
      <c r="M89" s="10">
        <f>IF('Indicator Data'!U91="No data","x",ROUND(IF('Indicator Data'!U91&gt;M$140,10,IF('Indicator Data'!U91&lt;M$139,0,10-(M$140-'Indicator Data'!U91)/(M$140-M$139)*10)),1))</f>
        <v>0.6</v>
      </c>
      <c r="N89" s="116">
        <f>'Indicator Data'!Q91/'Indicator Data'!BD91*1000000</f>
        <v>94.836463240881045</v>
      </c>
      <c r="O89" s="10">
        <f t="shared" si="22"/>
        <v>9.5</v>
      </c>
      <c r="P89" s="47">
        <f t="shared" si="23"/>
        <v>3.6</v>
      </c>
      <c r="Q89" s="40">
        <f t="shared" si="24"/>
        <v>4.8</v>
      </c>
      <c r="R89" s="31">
        <f>IF(AND('Indicator Data'!AM91="No data",'Indicator Data'!AN91="No data"),0,SUM('Indicator Data'!AM91:AO91))</f>
        <v>20768</v>
      </c>
      <c r="S89" s="10">
        <f t="shared" si="25"/>
        <v>4.4000000000000004</v>
      </c>
      <c r="T89" s="37">
        <f>R89/'Indicator Data'!$BB91</f>
        <v>8.6565939837338728E-3</v>
      </c>
      <c r="U89" s="10">
        <f t="shared" si="26"/>
        <v>5.4</v>
      </c>
      <c r="V89" s="11">
        <f t="shared" si="27"/>
        <v>4.9000000000000004</v>
      </c>
      <c r="W89" s="10">
        <f>IF('Indicator Data'!AB91="No data","x",ROUND(IF('Indicator Data'!AB91&gt;W$140,10,IF('Indicator Data'!AB91&lt;W$139,0,10-(W$140-'Indicator Data'!AB91)/(W$140-W$139)*10)),1))</f>
        <v>3.9</v>
      </c>
      <c r="X89" s="10">
        <f>IF('Indicator Data'!AA91="No data","x",ROUND(IF('Indicator Data'!AA91&gt;X$140,10,IF('Indicator Data'!AA91&lt;X$139,0,10-(X$140-'Indicator Data'!AA91)/(X$140-X$139)*10)),1))</f>
        <v>4</v>
      </c>
      <c r="Y89" s="10">
        <f>IF('Indicator Data'!AF91="No data","x",ROUND(IF('Indicator Data'!AF91&gt;Y$140,10,IF('Indicator Data'!AF91&lt;Y$139,0,10-(Y$140-'Indicator Data'!AF91)/(Y$140-Y$139)*10)),1))</f>
        <v>7.6</v>
      </c>
      <c r="Z89" s="120">
        <f>IF('Indicator Data'!AC91="No data","x",'Indicator Data'!AC91/'Indicator Data'!$BB91*100000)</f>
        <v>13.296675080947157</v>
      </c>
      <c r="AA89" s="118">
        <f t="shared" si="28"/>
        <v>8.4</v>
      </c>
      <c r="AB89" s="120">
        <f>IF('Indicator Data'!AD91="No data","x",'Indicator Data'!AD91/'Indicator Data'!$BB91*100000)</f>
        <v>23.988797685223339</v>
      </c>
      <c r="AC89" s="118">
        <f t="shared" si="29"/>
        <v>10</v>
      </c>
      <c r="AD89" s="47">
        <f t="shared" si="30"/>
        <v>6.8</v>
      </c>
      <c r="AE89" s="10">
        <f>IF('Indicator Data'!V91="No data","x",ROUND(IF('Indicator Data'!V91&gt;AE$140,10,IF('Indicator Data'!V91&lt;AE$139,0,10-(AE$140-'Indicator Data'!V91)/(AE$140-AE$139)*10)),1))</f>
        <v>10</v>
      </c>
      <c r="AF89" s="10">
        <f>IF('Indicator Data'!W91="No data","x",ROUND(IF('Indicator Data'!W91&gt;AF$140,10,IF('Indicator Data'!W91&lt;AF$139,0,10-(AF$140-'Indicator Data'!W91)/(AF$140-AF$139)*10)),1))</f>
        <v>1.3</v>
      </c>
      <c r="AG89" s="47">
        <f t="shared" si="31"/>
        <v>5.7</v>
      </c>
      <c r="AH89" s="10">
        <f>IF('Indicator Data'!AP91="No data","x",ROUND(IF('Indicator Data'!AP91&gt;AH$140,10,IF('Indicator Data'!AP91&lt;AH$139,0,10-(AH$140-'Indicator Data'!AP91)/(AH$140-AH$139)*10)),1))</f>
        <v>1.8</v>
      </c>
      <c r="AI89" s="10">
        <f>IF('Indicator Data'!AQ91="No data","x",ROUND(IF('Indicator Data'!AQ91&gt;AI$140,10,IF('Indicator Data'!AQ91&lt;AI$139,0,10-(AI$140-'Indicator Data'!AQ91)/(AI$140-AI$139)*10)),1))</f>
        <v>2.4</v>
      </c>
      <c r="AJ89" s="47">
        <f t="shared" si="32"/>
        <v>2.1</v>
      </c>
      <c r="AK89" s="31">
        <f>'Indicator Data'!AK91+'Indicator Data'!AJ91*0.5+'Indicator Data'!AI91*0.25</f>
        <v>347635.19575582078</v>
      </c>
      <c r="AL89" s="38">
        <f>AK89/'Indicator Data'!BB91</f>
        <v>0.14490257820271502</v>
      </c>
      <c r="AM89" s="47">
        <f t="shared" si="33"/>
        <v>10</v>
      </c>
      <c r="AN89" s="38">
        <f>IF('Indicator Data'!AL91="No data","x",'Indicator Data'!AL91/'Indicator Data'!BB91)</f>
        <v>0.10237272706052614</v>
      </c>
      <c r="AO89" s="10">
        <f t="shared" si="34"/>
        <v>5.0999999999999996</v>
      </c>
      <c r="AP89" s="47">
        <f t="shared" si="35"/>
        <v>5.0999999999999996</v>
      </c>
      <c r="AQ89" s="32">
        <f t="shared" si="36"/>
        <v>6.9</v>
      </c>
      <c r="AR89" s="50">
        <f t="shared" si="37"/>
        <v>6</v>
      </c>
      <c r="AU89" s="8">
        <v>4.4000000000000004</v>
      </c>
    </row>
    <row r="90" spans="1:47">
      <c r="A90" s="8" t="s">
        <v>224</v>
      </c>
      <c r="B90" s="26" t="s">
        <v>244</v>
      </c>
      <c r="C90" s="26" t="s">
        <v>296</v>
      </c>
      <c r="D90" s="10">
        <f>ROUND(IF('Indicator Data'!O92="No data",IF((0.1284*LN('Indicator Data'!BA92)-0.4735)&gt;D$140,0,IF((0.1284*LN('Indicator Data'!BA92)-0.4735)&lt;D$139,10,(D$140-(0.1284*LN('Indicator Data'!BA92)-0.4735))/(D$140-D$139)*10)),IF('Indicator Data'!O92&gt;D$140,0,IF('Indicator Data'!O92&lt;D$139,10,(D$140-'Indicator Data'!O92)/(D$140-D$139)*10))),1)</f>
        <v>6.6</v>
      </c>
      <c r="E90" s="10">
        <f>IF('Indicator Data'!P92="No data","x",ROUND(IF('Indicator Data'!P92&gt;E$140,10,IF('Indicator Data'!P92&lt;E$139,0,10-(E$140-'Indicator Data'!P92)/(E$140-E$139)*10)),1))</f>
        <v>3.8</v>
      </c>
      <c r="F90" s="47">
        <f t="shared" si="19"/>
        <v>5.4</v>
      </c>
      <c r="G90" s="10">
        <f>IF('Indicator Data'!AG92="No data","x",ROUND(IF('Indicator Data'!AG92&gt;G$140,10,IF('Indicator Data'!AG92&lt;G$139,0,10-(G$140-'Indicator Data'!AG92)/(G$140-G$139)*10)),1))</f>
        <v>9</v>
      </c>
      <c r="H90" s="10">
        <f>IF('Indicator Data'!AH92="No data","x",ROUND(IF('Indicator Data'!AH92&gt;H$140,10,IF('Indicator Data'!AH92&lt;H$139,0,10-(H$140-'Indicator Data'!AH92)/(H$140-H$139)*10)),1))</f>
        <v>2.5</v>
      </c>
      <c r="I90" s="47">
        <f t="shared" si="20"/>
        <v>5.8</v>
      </c>
      <c r="J90" s="31">
        <f>SUM('Indicator Data'!R92,SUM('Indicator Data'!S92:T92)*1000000)</f>
        <v>8548120404.000001</v>
      </c>
      <c r="K90" s="31">
        <f>J90/'Indicator Data'!BD92</f>
        <v>41.467631367671274</v>
      </c>
      <c r="L90" s="10">
        <f t="shared" si="21"/>
        <v>0.8</v>
      </c>
      <c r="M90" s="10">
        <f>IF('Indicator Data'!U92="No data","x",ROUND(IF('Indicator Data'!U92&gt;M$140,10,IF('Indicator Data'!U92&lt;M$139,0,10-(M$140-'Indicator Data'!U92)/(M$140-M$139)*10)),1))</f>
        <v>0.6</v>
      </c>
      <c r="N90" s="116">
        <f>'Indicator Data'!Q92/'Indicator Data'!BD92*1000000</f>
        <v>94.836463240881045</v>
      </c>
      <c r="O90" s="10">
        <f t="shared" si="22"/>
        <v>9.5</v>
      </c>
      <c r="P90" s="47">
        <f t="shared" si="23"/>
        <v>3.6</v>
      </c>
      <c r="Q90" s="40">
        <f t="shared" si="24"/>
        <v>5.0999999999999996</v>
      </c>
      <c r="R90" s="31">
        <f>IF(AND('Indicator Data'!AM92="No data",'Indicator Data'!AN92="No data"),0,SUM('Indicator Data'!AM92:AO92))</f>
        <v>0</v>
      </c>
      <c r="S90" s="10">
        <f t="shared" si="25"/>
        <v>0</v>
      </c>
      <c r="T90" s="37">
        <f>R90/'Indicator Data'!$BB92</f>
        <v>0</v>
      </c>
      <c r="U90" s="10">
        <f t="shared" si="26"/>
        <v>0</v>
      </c>
      <c r="V90" s="11">
        <f t="shared" si="27"/>
        <v>0</v>
      </c>
      <c r="W90" s="10">
        <f>IF('Indicator Data'!AB92="No data","x",ROUND(IF('Indicator Data'!AB92&gt;W$140,10,IF('Indicator Data'!AB92&lt;W$139,0,10-(W$140-'Indicator Data'!AB92)/(W$140-W$139)*10)),1))</f>
        <v>1.7</v>
      </c>
      <c r="X90" s="10">
        <f>IF('Indicator Data'!AA92="No data","x",ROUND(IF('Indicator Data'!AA92&gt;X$140,10,IF('Indicator Data'!AA92&lt;X$139,0,10-(X$140-'Indicator Data'!AA92)/(X$140-X$139)*10)),1))</f>
        <v>4</v>
      </c>
      <c r="Y90" s="10">
        <f>IF('Indicator Data'!AF92="No data","x",ROUND(IF('Indicator Data'!AF92&gt;Y$140,10,IF('Indicator Data'!AF92&lt;Y$139,0,10-(Y$140-'Indicator Data'!AF92)/(Y$140-Y$139)*10)),1))</f>
        <v>7.6</v>
      </c>
      <c r="Z90" s="120">
        <f>IF('Indicator Data'!AC92="No data","x",'Indicator Data'!AC92/'Indicator Data'!$BB92*100000)</f>
        <v>12.596980839710893</v>
      </c>
      <c r="AA90" s="118">
        <f t="shared" si="28"/>
        <v>8.4</v>
      </c>
      <c r="AB90" s="120">
        <f>IF('Indicator Data'!AD92="No data","x",'Indicator Data'!AD92/'Indicator Data'!$BB92*100000)</f>
        <v>8.5190862868657558</v>
      </c>
      <c r="AC90" s="118">
        <f t="shared" si="29"/>
        <v>9.8000000000000007</v>
      </c>
      <c r="AD90" s="47">
        <f t="shared" si="30"/>
        <v>6.3</v>
      </c>
      <c r="AE90" s="10">
        <f>IF('Indicator Data'!V92="No data","x",ROUND(IF('Indicator Data'!V92&gt;AE$140,10,IF('Indicator Data'!V92&lt;AE$139,0,10-(AE$140-'Indicator Data'!V92)/(AE$140-AE$139)*10)),1))</f>
        <v>10</v>
      </c>
      <c r="AF90" s="10">
        <f>IF('Indicator Data'!W92="No data","x",ROUND(IF('Indicator Data'!W92&gt;AF$140,10,IF('Indicator Data'!W92&lt;AF$139,0,10-(AF$140-'Indicator Data'!W92)/(AF$140-AF$139)*10)),1))</f>
        <v>1.6</v>
      </c>
      <c r="AG90" s="47">
        <f t="shared" si="31"/>
        <v>5.8</v>
      </c>
      <c r="AH90" s="10">
        <f>IF('Indicator Data'!AP92="No data","x",ROUND(IF('Indicator Data'!AP92&gt;AH$140,10,IF('Indicator Data'!AP92&lt;AH$139,0,10-(AH$140-'Indicator Data'!AP92)/(AH$140-AH$139)*10)),1))</f>
        <v>2</v>
      </c>
      <c r="AI90" s="10">
        <f>IF('Indicator Data'!AQ92="No data","x",ROUND(IF('Indicator Data'!AQ92&gt;AI$140,10,IF('Indicator Data'!AQ92&lt;AI$139,0,10-(AI$140-'Indicator Data'!AQ92)/(AI$140-AI$139)*10)),1))</f>
        <v>2.2000000000000002</v>
      </c>
      <c r="AJ90" s="47">
        <f t="shared" si="32"/>
        <v>2.1</v>
      </c>
      <c r="AK90" s="31">
        <f>'Indicator Data'!AK92+'Indicator Data'!AJ92*0.5+'Indicator Data'!AI92*0.25</f>
        <v>347635.19575582078</v>
      </c>
      <c r="AL90" s="38">
        <f>AK90/'Indicator Data'!BB92</f>
        <v>5.1458917745537257E-2</v>
      </c>
      <c r="AM90" s="47">
        <f t="shared" si="33"/>
        <v>5.0999999999999996</v>
      </c>
      <c r="AN90" s="38">
        <f>IF('Indicator Data'!AL92="No data","x",'Indicator Data'!AL92/'Indicator Data'!BB92)</f>
        <v>0.19174277527622693</v>
      </c>
      <c r="AO90" s="10">
        <f t="shared" si="34"/>
        <v>9.6</v>
      </c>
      <c r="AP90" s="47">
        <f t="shared" si="35"/>
        <v>9.6</v>
      </c>
      <c r="AQ90" s="32">
        <f t="shared" si="36"/>
        <v>6.5</v>
      </c>
      <c r="AR90" s="50">
        <f t="shared" si="37"/>
        <v>4</v>
      </c>
      <c r="AU90" s="8">
        <v>3.4</v>
      </c>
    </row>
    <row r="91" spans="1:47">
      <c r="A91" s="8" t="s">
        <v>297</v>
      </c>
      <c r="B91" s="26" t="s">
        <v>244</v>
      </c>
      <c r="C91" s="26" t="s">
        <v>298</v>
      </c>
      <c r="D91" s="10">
        <f>ROUND(IF('Indicator Data'!O93="No data",IF((0.1284*LN('Indicator Data'!BA93)-0.4735)&gt;D$140,0,IF((0.1284*LN('Indicator Data'!BA93)-0.4735)&lt;D$139,10,(D$140-(0.1284*LN('Indicator Data'!BA93)-0.4735))/(D$140-D$139)*10)),IF('Indicator Data'!O93&gt;D$140,0,IF('Indicator Data'!O93&lt;D$139,10,(D$140-'Indicator Data'!O93)/(D$140-D$139)*10))),1)</f>
        <v>5.7</v>
      </c>
      <c r="E91" s="10">
        <f>IF('Indicator Data'!P93="No data","x",ROUND(IF('Indicator Data'!P93&gt;E$140,10,IF('Indicator Data'!P93&lt;E$139,0,10-(E$140-'Indicator Data'!P93)/(E$140-E$139)*10)),1))</f>
        <v>0.9</v>
      </c>
      <c r="F91" s="47">
        <f t="shared" si="19"/>
        <v>3.7</v>
      </c>
      <c r="G91" s="10">
        <f>IF('Indicator Data'!AG93="No data","x",ROUND(IF('Indicator Data'!AG93&gt;G$140,10,IF('Indicator Data'!AG93&lt;G$139,0,10-(G$140-'Indicator Data'!AG93)/(G$140-G$139)*10)),1))</f>
        <v>9</v>
      </c>
      <c r="H91" s="10">
        <f>IF('Indicator Data'!AH93="No data","x",ROUND(IF('Indicator Data'!AH93&gt;H$140,10,IF('Indicator Data'!AH93&lt;H$139,0,10-(H$140-'Indicator Data'!AH93)/(H$140-H$139)*10)),1))</f>
        <v>2.5</v>
      </c>
      <c r="I91" s="47">
        <f t="shared" si="20"/>
        <v>5.8</v>
      </c>
      <c r="J91" s="31">
        <f>SUM('Indicator Data'!R93,SUM('Indicator Data'!S93:T93)*1000000)</f>
        <v>8548120404.000001</v>
      </c>
      <c r="K91" s="31">
        <f>J91/'Indicator Data'!BD93</f>
        <v>41.467631367671274</v>
      </c>
      <c r="L91" s="10">
        <f t="shared" si="21"/>
        <v>0.8</v>
      </c>
      <c r="M91" s="10">
        <f>IF('Indicator Data'!U93="No data","x",ROUND(IF('Indicator Data'!U93&gt;M$140,10,IF('Indicator Data'!U93&lt;M$139,0,10-(M$140-'Indicator Data'!U93)/(M$140-M$139)*10)),1))</f>
        <v>0.6</v>
      </c>
      <c r="N91" s="116">
        <f>'Indicator Data'!Q93/'Indicator Data'!BD93*1000000</f>
        <v>94.836463240881045</v>
      </c>
      <c r="O91" s="10">
        <f t="shared" si="22"/>
        <v>9.5</v>
      </c>
      <c r="P91" s="47">
        <f t="shared" si="23"/>
        <v>3.6</v>
      </c>
      <c r="Q91" s="40">
        <f t="shared" si="24"/>
        <v>4.2</v>
      </c>
      <c r="R91" s="31">
        <f>IF(AND('Indicator Data'!AM93="No data",'Indicator Data'!AN93="No data"),0,SUM('Indicator Data'!AM93:AO93))</f>
        <v>169</v>
      </c>
      <c r="S91" s="10">
        <f t="shared" si="25"/>
        <v>0</v>
      </c>
      <c r="T91" s="37">
        <f>R91/'Indicator Data'!$BB93</f>
        <v>2.043683801725909E-5</v>
      </c>
      <c r="U91" s="10">
        <f t="shared" si="26"/>
        <v>0</v>
      </c>
      <c r="V91" s="11">
        <f t="shared" si="27"/>
        <v>0</v>
      </c>
      <c r="W91" s="10">
        <f>IF('Indicator Data'!AB93="No data","x",ROUND(IF('Indicator Data'!AB93&gt;W$140,10,IF('Indicator Data'!AB93&lt;W$139,0,10-(W$140-'Indicator Data'!AB93)/(W$140-W$139)*10)),1))</f>
        <v>2.1</v>
      </c>
      <c r="X91" s="10">
        <f>IF('Indicator Data'!AA93="No data","x",ROUND(IF('Indicator Data'!AA93&gt;X$140,10,IF('Indicator Data'!AA93&lt;X$139,0,10-(X$140-'Indicator Data'!AA93)/(X$140-X$139)*10)),1))</f>
        <v>4</v>
      </c>
      <c r="Y91" s="10">
        <f>IF('Indicator Data'!AF93="No data","x",ROUND(IF('Indicator Data'!AF93&gt;Y$140,10,IF('Indicator Data'!AF93&lt;Y$139,0,10-(Y$140-'Indicator Data'!AF93)/(Y$140-Y$139)*10)),1))</f>
        <v>7.6</v>
      </c>
      <c r="Z91" s="120">
        <f>IF('Indicator Data'!AC93="No data","x",'Indicator Data'!AC93/'Indicator Data'!$BB93*100000)</f>
        <v>0.25394887477067513</v>
      </c>
      <c r="AA91" s="118">
        <f t="shared" si="28"/>
        <v>3.8</v>
      </c>
      <c r="AB91" s="120">
        <f>IF('Indicator Data'!AD93="No data","x",'Indicator Data'!AD93/'Indicator Data'!$BB93*100000)</f>
        <v>6.9595812034091269</v>
      </c>
      <c r="AC91" s="118">
        <f t="shared" si="29"/>
        <v>9.5</v>
      </c>
      <c r="AD91" s="47">
        <f t="shared" si="30"/>
        <v>5.4</v>
      </c>
      <c r="AE91" s="10">
        <f>IF('Indicator Data'!V93="No data","x",ROUND(IF('Indicator Data'!V93&gt;AE$140,10,IF('Indicator Data'!V93&lt;AE$139,0,10-(AE$140-'Indicator Data'!V93)/(AE$140-AE$139)*10)),1))</f>
        <v>4.0999999999999996</v>
      </c>
      <c r="AF91" s="10">
        <f>IF('Indicator Data'!W93="No data","x",ROUND(IF('Indicator Data'!W93&gt;AF$140,10,IF('Indicator Data'!W93&lt;AF$139,0,10-(AF$140-'Indicator Data'!W93)/(AF$140-AF$139)*10)),1))</f>
        <v>2.6</v>
      </c>
      <c r="AG91" s="47">
        <f t="shared" si="31"/>
        <v>3.4</v>
      </c>
      <c r="AH91" s="10">
        <f>IF('Indicator Data'!AP93="No data","x",ROUND(IF('Indicator Data'!AP93&gt;AH$140,10,IF('Indicator Data'!AP93&lt;AH$139,0,10-(AH$140-'Indicator Data'!AP93)/(AH$140-AH$139)*10)),1))</f>
        <v>2.6</v>
      </c>
      <c r="AI91" s="10">
        <f>IF('Indicator Data'!AQ93="No data","x",ROUND(IF('Indicator Data'!AQ93&gt;AI$140,10,IF('Indicator Data'!AQ93&lt;AI$139,0,10-(AI$140-'Indicator Data'!AQ93)/(AI$140-AI$139)*10)),1))</f>
        <v>1.6</v>
      </c>
      <c r="AJ91" s="47">
        <f t="shared" si="32"/>
        <v>2.1</v>
      </c>
      <c r="AK91" s="31">
        <f>'Indicator Data'!AK93+'Indicator Data'!AJ93*0.5+'Indicator Data'!AI93*0.25</f>
        <v>259605.35647010649</v>
      </c>
      <c r="AL91" s="38">
        <f>AK91/'Indicator Data'!BB93</f>
        <v>3.1393565790487403E-2</v>
      </c>
      <c r="AM91" s="47">
        <f t="shared" si="33"/>
        <v>3.1</v>
      </c>
      <c r="AN91" s="38">
        <f>IF('Indicator Data'!AL93="No data","x",'Indicator Data'!AL93/'Indicator Data'!BB93)</f>
        <v>7.4994972416919714E-2</v>
      </c>
      <c r="AO91" s="10">
        <f t="shared" si="34"/>
        <v>3.7</v>
      </c>
      <c r="AP91" s="47">
        <f t="shared" si="35"/>
        <v>3.7</v>
      </c>
      <c r="AQ91" s="32">
        <f t="shared" si="36"/>
        <v>3.6</v>
      </c>
      <c r="AR91" s="50">
        <f t="shared" si="37"/>
        <v>2</v>
      </c>
      <c r="AU91" s="8">
        <v>3</v>
      </c>
    </row>
    <row r="92" spans="1:47">
      <c r="A92" s="8" t="s">
        <v>299</v>
      </c>
      <c r="B92" s="26" t="s">
        <v>244</v>
      </c>
      <c r="C92" s="26" t="s">
        <v>300</v>
      </c>
      <c r="D92" s="10">
        <f>ROUND(IF('Indicator Data'!O94="No data",IF((0.1284*LN('Indicator Data'!BA94)-0.4735)&gt;D$140,0,IF((0.1284*LN('Indicator Data'!BA94)-0.4735)&lt;D$139,10,(D$140-(0.1284*LN('Indicator Data'!BA94)-0.4735))/(D$140-D$139)*10)),IF('Indicator Data'!O94&gt;D$140,0,IF('Indicator Data'!O94&lt;D$139,10,(D$140-'Indicator Data'!O94)/(D$140-D$139)*10))),1)</f>
        <v>5.2</v>
      </c>
      <c r="E92" s="10">
        <f>IF('Indicator Data'!P94="No data","x",ROUND(IF('Indicator Data'!P94&gt;E$140,10,IF('Indicator Data'!P94&lt;E$139,0,10-(E$140-'Indicator Data'!P94)/(E$140-E$139)*10)),1))</f>
        <v>0.3</v>
      </c>
      <c r="F92" s="47">
        <f t="shared" si="19"/>
        <v>3.1</v>
      </c>
      <c r="G92" s="10">
        <f>IF('Indicator Data'!AG94="No data","x",ROUND(IF('Indicator Data'!AG94&gt;G$140,10,IF('Indicator Data'!AG94&lt;G$139,0,10-(G$140-'Indicator Data'!AG94)/(G$140-G$139)*10)),1))</f>
        <v>9</v>
      </c>
      <c r="H92" s="10">
        <f>IF('Indicator Data'!AH94="No data","x",ROUND(IF('Indicator Data'!AH94&gt;H$140,10,IF('Indicator Data'!AH94&lt;H$139,0,10-(H$140-'Indicator Data'!AH94)/(H$140-H$139)*10)),1))</f>
        <v>2.5</v>
      </c>
      <c r="I92" s="47">
        <f t="shared" si="20"/>
        <v>5.8</v>
      </c>
      <c r="J92" s="31">
        <f>SUM('Indicator Data'!R94,SUM('Indicator Data'!S94:T94)*1000000)</f>
        <v>8548120404.000001</v>
      </c>
      <c r="K92" s="31">
        <f>J92/'Indicator Data'!BD94</f>
        <v>41.467631367671274</v>
      </c>
      <c r="L92" s="10">
        <f t="shared" si="21"/>
        <v>0.8</v>
      </c>
      <c r="M92" s="10">
        <f>IF('Indicator Data'!U94="No data","x",ROUND(IF('Indicator Data'!U94&gt;M$140,10,IF('Indicator Data'!U94&lt;M$139,0,10-(M$140-'Indicator Data'!U94)/(M$140-M$139)*10)),1))</f>
        <v>0.6</v>
      </c>
      <c r="N92" s="116">
        <f>'Indicator Data'!Q94/'Indicator Data'!BD94*1000000</f>
        <v>94.836463240881045</v>
      </c>
      <c r="O92" s="10">
        <f t="shared" si="22"/>
        <v>9.5</v>
      </c>
      <c r="P92" s="47">
        <f t="shared" si="23"/>
        <v>3.6</v>
      </c>
      <c r="Q92" s="40">
        <f t="shared" si="24"/>
        <v>3.9</v>
      </c>
      <c r="R92" s="31">
        <f>IF(AND('Indicator Data'!AM94="No data",'Indicator Data'!AN94="No data"),0,SUM('Indicator Data'!AM94:AO94))</f>
        <v>0</v>
      </c>
      <c r="S92" s="10">
        <f t="shared" si="25"/>
        <v>0</v>
      </c>
      <c r="T92" s="37">
        <f>R92/'Indicator Data'!$BB94</f>
        <v>0</v>
      </c>
      <c r="U92" s="10">
        <f t="shared" si="26"/>
        <v>0</v>
      </c>
      <c r="V92" s="11">
        <f t="shared" si="27"/>
        <v>0</v>
      </c>
      <c r="W92" s="10">
        <f>IF('Indicator Data'!AB94="No data","x",ROUND(IF('Indicator Data'!AB94&gt;W$140,10,IF('Indicator Data'!AB94&lt;W$139,0,10-(W$140-'Indicator Data'!AB94)/(W$140-W$139)*10)),1))</f>
        <v>1.5</v>
      </c>
      <c r="X92" s="10">
        <f>IF('Indicator Data'!AA94="No data","x",ROUND(IF('Indicator Data'!AA94&gt;X$140,10,IF('Indicator Data'!AA94&lt;X$139,0,10-(X$140-'Indicator Data'!AA94)/(X$140-X$139)*10)),1))</f>
        <v>4</v>
      </c>
      <c r="Y92" s="10">
        <f>IF('Indicator Data'!AF94="No data","x",ROUND(IF('Indicator Data'!AF94&gt;Y$140,10,IF('Indicator Data'!AF94&lt;Y$139,0,10-(Y$140-'Indicator Data'!AF94)/(Y$140-Y$139)*10)),1))</f>
        <v>7.6</v>
      </c>
      <c r="Z92" s="120">
        <f>IF('Indicator Data'!AC94="No data","x",'Indicator Data'!AC94/'Indicator Data'!$BB94*100000)</f>
        <v>0.89870156881197427</v>
      </c>
      <c r="AA92" s="118">
        <f t="shared" si="28"/>
        <v>5.3</v>
      </c>
      <c r="AB92" s="120">
        <f>IF('Indicator Data'!AD94="No data","x",'Indicator Data'!AD94/'Indicator Data'!$BB94*100000)</f>
        <v>12.314656939169797</v>
      </c>
      <c r="AC92" s="118">
        <f t="shared" si="29"/>
        <v>10</v>
      </c>
      <c r="AD92" s="47">
        <f t="shared" si="30"/>
        <v>5.7</v>
      </c>
      <c r="AE92" s="10">
        <f>IF('Indicator Data'!V94="No data","x",ROUND(IF('Indicator Data'!V94&gt;AE$140,10,IF('Indicator Data'!V94&lt;AE$139,0,10-(AE$140-'Indicator Data'!V94)/(AE$140-AE$139)*10)),1))</f>
        <v>6.2</v>
      </c>
      <c r="AF92" s="10">
        <f>IF('Indicator Data'!W94="No data","x",ROUND(IF('Indicator Data'!W94&gt;AF$140,10,IF('Indicator Data'!W94&lt;AF$139,0,10-(AF$140-'Indicator Data'!W94)/(AF$140-AF$139)*10)),1))</f>
        <v>1.9</v>
      </c>
      <c r="AG92" s="47">
        <f t="shared" si="31"/>
        <v>4.0999999999999996</v>
      </c>
      <c r="AH92" s="10">
        <f>IF('Indicator Data'!AP94="No data","x",ROUND(IF('Indicator Data'!AP94&gt;AH$140,10,IF('Indicator Data'!AP94&lt;AH$139,0,10-(AH$140-'Indicator Data'!AP94)/(AH$140-AH$139)*10)),1))</f>
        <v>3.6</v>
      </c>
      <c r="AI92" s="10">
        <f>IF('Indicator Data'!AQ94="No data","x",ROUND(IF('Indicator Data'!AQ94&gt;AI$140,10,IF('Indicator Data'!AQ94&lt;AI$139,0,10-(AI$140-'Indicator Data'!AQ94)/(AI$140-AI$139)*10)),1))</f>
        <v>1.4</v>
      </c>
      <c r="AJ92" s="47">
        <f t="shared" si="32"/>
        <v>2.5</v>
      </c>
      <c r="AK92" s="31">
        <f>'Indicator Data'!AK94+'Indicator Data'!AJ94*0.5+'Indicator Data'!AI94*0.25</f>
        <v>259605.35647010649</v>
      </c>
      <c r="AL92" s="38">
        <f>AK92/'Indicator Data'!BB94</f>
        <v>5.5549462174208697E-2</v>
      </c>
      <c r="AM92" s="47">
        <f t="shared" si="33"/>
        <v>5.6</v>
      </c>
      <c r="AN92" s="38" t="str">
        <f>IF('Indicator Data'!AL94="No data","x",'Indicator Data'!AL94/'Indicator Data'!BB94)</f>
        <v>x</v>
      </c>
      <c r="AO92" s="10" t="str">
        <f t="shared" si="34"/>
        <v>x</v>
      </c>
      <c r="AP92" s="47" t="str">
        <f t="shared" si="35"/>
        <v>x</v>
      </c>
      <c r="AQ92" s="32">
        <f t="shared" si="36"/>
        <v>4.5999999999999996</v>
      </c>
      <c r="AR92" s="50">
        <f t="shared" si="37"/>
        <v>2.6</v>
      </c>
      <c r="AU92" s="8">
        <v>3.6</v>
      </c>
    </row>
    <row r="93" spans="1:47">
      <c r="A93" s="8" t="s">
        <v>301</v>
      </c>
      <c r="B93" s="26" t="s">
        <v>244</v>
      </c>
      <c r="C93" s="26" t="s">
        <v>302</v>
      </c>
      <c r="D93" s="10">
        <f>ROUND(IF('Indicator Data'!O95="No data",IF((0.1284*LN('Indicator Data'!BA95)-0.4735)&gt;D$140,0,IF((0.1284*LN('Indicator Data'!BA95)-0.4735)&lt;D$139,10,(D$140-(0.1284*LN('Indicator Data'!BA95)-0.4735))/(D$140-D$139)*10)),IF('Indicator Data'!O95&gt;D$140,0,IF('Indicator Data'!O95&lt;D$139,10,(D$140-'Indicator Data'!O95)/(D$140-D$139)*10))),1)</f>
        <v>5.3</v>
      </c>
      <c r="E93" s="10">
        <f>IF('Indicator Data'!P95="No data","x",ROUND(IF('Indicator Data'!P95&gt;E$140,10,IF('Indicator Data'!P95&lt;E$139,0,10-(E$140-'Indicator Data'!P95)/(E$140-E$139)*10)),1))</f>
        <v>0</v>
      </c>
      <c r="F93" s="47">
        <f t="shared" si="19"/>
        <v>3.1</v>
      </c>
      <c r="G93" s="10">
        <f>IF('Indicator Data'!AG95="No data","x",ROUND(IF('Indicator Data'!AG95&gt;G$140,10,IF('Indicator Data'!AG95&lt;G$139,0,10-(G$140-'Indicator Data'!AG95)/(G$140-G$139)*10)),1))</f>
        <v>9</v>
      </c>
      <c r="H93" s="10">
        <f>IF('Indicator Data'!AH95="No data","x",ROUND(IF('Indicator Data'!AH95&gt;H$140,10,IF('Indicator Data'!AH95&lt;H$139,0,10-(H$140-'Indicator Data'!AH95)/(H$140-H$139)*10)),1))</f>
        <v>2.5</v>
      </c>
      <c r="I93" s="47">
        <f t="shared" si="20"/>
        <v>5.8</v>
      </c>
      <c r="J93" s="31">
        <f>SUM('Indicator Data'!R95,SUM('Indicator Data'!S95:T95)*1000000)</f>
        <v>8548120404.000001</v>
      </c>
      <c r="K93" s="31">
        <f>J93/'Indicator Data'!BD95</f>
        <v>41.467631367671274</v>
      </c>
      <c r="L93" s="10">
        <f t="shared" si="21"/>
        <v>0.8</v>
      </c>
      <c r="M93" s="10">
        <f>IF('Indicator Data'!U95="No data","x",ROUND(IF('Indicator Data'!U95&gt;M$140,10,IF('Indicator Data'!U95&lt;M$139,0,10-(M$140-'Indicator Data'!U95)/(M$140-M$139)*10)),1))</f>
        <v>0.6</v>
      </c>
      <c r="N93" s="116">
        <f>'Indicator Data'!Q95/'Indicator Data'!BD95*1000000</f>
        <v>94.836463240881045</v>
      </c>
      <c r="O93" s="10">
        <f t="shared" si="22"/>
        <v>9.5</v>
      </c>
      <c r="P93" s="47">
        <f t="shared" si="23"/>
        <v>3.6</v>
      </c>
      <c r="Q93" s="40">
        <f t="shared" si="24"/>
        <v>3.9</v>
      </c>
      <c r="R93" s="31">
        <f>IF(AND('Indicator Data'!AM95="No data",'Indicator Data'!AN95="No data"),0,SUM('Indicator Data'!AM95:AO95))</f>
        <v>0</v>
      </c>
      <c r="S93" s="10">
        <f t="shared" si="25"/>
        <v>0</v>
      </c>
      <c r="T93" s="37">
        <f>R93/'Indicator Data'!$BB95</f>
        <v>0</v>
      </c>
      <c r="U93" s="10">
        <f t="shared" si="26"/>
        <v>0</v>
      </c>
      <c r="V93" s="11">
        <f t="shared" si="27"/>
        <v>0</v>
      </c>
      <c r="W93" s="10">
        <f>IF('Indicator Data'!AB95="No data","x",ROUND(IF('Indicator Data'!AB95&gt;W$140,10,IF('Indicator Data'!AB95&lt;W$139,0,10-(W$140-'Indicator Data'!AB95)/(W$140-W$139)*10)),1))</f>
        <v>1.3</v>
      </c>
      <c r="X93" s="10">
        <f>IF('Indicator Data'!AA95="No data","x",ROUND(IF('Indicator Data'!AA95&gt;X$140,10,IF('Indicator Data'!AA95&lt;X$139,0,10-(X$140-'Indicator Data'!AA95)/(X$140-X$139)*10)),1))</f>
        <v>4</v>
      </c>
      <c r="Y93" s="10">
        <f>IF('Indicator Data'!AF95="No data","x",ROUND(IF('Indicator Data'!AF95&gt;Y$140,10,IF('Indicator Data'!AF95&lt;Y$139,0,10-(Y$140-'Indicator Data'!AF95)/(Y$140-Y$139)*10)),1))</f>
        <v>7.6</v>
      </c>
      <c r="Z93" s="120">
        <f>IF('Indicator Data'!AC95="No data","x",'Indicator Data'!AC95/'Indicator Data'!$BB95*100000)</f>
        <v>0.86979211968339565</v>
      </c>
      <c r="AA93" s="118">
        <f t="shared" si="28"/>
        <v>5.2</v>
      </c>
      <c r="AB93" s="120">
        <f>IF('Indicator Data'!AD95="No data","x",'Indicator Data'!AD95/'Indicator Data'!$BB95*100000)</f>
        <v>11.918518820940571</v>
      </c>
      <c r="AC93" s="118">
        <f t="shared" si="29"/>
        <v>10</v>
      </c>
      <c r="AD93" s="47">
        <f t="shared" si="30"/>
        <v>5.6</v>
      </c>
      <c r="AE93" s="10">
        <f>IF('Indicator Data'!V95="No data","x",ROUND(IF('Indicator Data'!V95&gt;AE$140,10,IF('Indicator Data'!V95&lt;AE$139,0,10-(AE$140-'Indicator Data'!V95)/(AE$140-AE$139)*10)),1))</f>
        <v>5.4</v>
      </c>
      <c r="AF93" s="10">
        <f>IF('Indicator Data'!W95="No data","x",ROUND(IF('Indicator Data'!W95&gt;AF$140,10,IF('Indicator Data'!W95&lt;AF$139,0,10-(AF$140-'Indicator Data'!W95)/(AF$140-AF$139)*10)),1))</f>
        <v>1.2</v>
      </c>
      <c r="AG93" s="47">
        <f t="shared" si="31"/>
        <v>3.3</v>
      </c>
      <c r="AH93" s="10">
        <f>IF('Indicator Data'!AP95="No data","x",ROUND(IF('Indicator Data'!AP95&gt;AH$140,10,IF('Indicator Data'!AP95&lt;AH$139,0,10-(AH$140-'Indicator Data'!AP95)/(AH$140-AH$139)*10)),1))</f>
        <v>2.9</v>
      </c>
      <c r="AI93" s="10">
        <f>IF('Indicator Data'!AQ95="No data","x",ROUND(IF('Indicator Data'!AQ95&gt;AI$140,10,IF('Indicator Data'!AQ95&lt;AI$139,0,10-(AI$140-'Indicator Data'!AQ95)/(AI$140-AI$139)*10)),1))</f>
        <v>1.8</v>
      </c>
      <c r="AJ93" s="47">
        <f t="shared" si="32"/>
        <v>2.4</v>
      </c>
      <c r="AK93" s="31">
        <f>'Indicator Data'!AK95+'Indicator Data'!AJ95*0.5+'Indicator Data'!AI95*0.25</f>
        <v>260057.07075582078</v>
      </c>
      <c r="AL93" s="38">
        <f>AK93/'Indicator Data'!BB95</f>
        <v>5.385609305032385E-2</v>
      </c>
      <c r="AM93" s="47">
        <f t="shared" si="33"/>
        <v>5.4</v>
      </c>
      <c r="AN93" s="38" t="str">
        <f>IF('Indicator Data'!AL95="No data","x",'Indicator Data'!AL95/'Indicator Data'!BB95)</f>
        <v>x</v>
      </c>
      <c r="AO93" s="10" t="str">
        <f t="shared" si="34"/>
        <v>x</v>
      </c>
      <c r="AP93" s="47" t="str">
        <f t="shared" si="35"/>
        <v>x</v>
      </c>
      <c r="AQ93" s="32">
        <f t="shared" si="36"/>
        <v>4.3</v>
      </c>
      <c r="AR93" s="50">
        <f t="shared" si="37"/>
        <v>2.4</v>
      </c>
      <c r="AU93" s="8">
        <v>3.3</v>
      </c>
    </row>
    <row r="94" spans="1:47">
      <c r="A94" s="8" t="s">
        <v>303</v>
      </c>
      <c r="B94" s="26" t="s">
        <v>244</v>
      </c>
      <c r="C94" s="26" t="s">
        <v>304</v>
      </c>
      <c r="D94" s="10">
        <f>ROUND(IF('Indicator Data'!O96="No data",IF((0.1284*LN('Indicator Data'!BA96)-0.4735)&gt;D$140,0,IF((0.1284*LN('Indicator Data'!BA96)-0.4735)&lt;D$139,10,(D$140-(0.1284*LN('Indicator Data'!BA96)-0.4735))/(D$140-D$139)*10)),IF('Indicator Data'!O96&gt;D$140,0,IF('Indicator Data'!O96&lt;D$139,10,(D$140-'Indicator Data'!O96)/(D$140-D$139)*10))),1)</f>
        <v>5.3</v>
      </c>
      <c r="E94" s="10">
        <f>IF('Indicator Data'!P96="No data","x",ROUND(IF('Indicator Data'!P96&gt;E$140,10,IF('Indicator Data'!P96&lt;E$139,0,10-(E$140-'Indicator Data'!P96)/(E$140-E$139)*10)),1))</f>
        <v>0.7</v>
      </c>
      <c r="F94" s="47">
        <f t="shared" si="19"/>
        <v>3.3</v>
      </c>
      <c r="G94" s="10">
        <f>IF('Indicator Data'!AG96="No data","x",ROUND(IF('Indicator Data'!AG96&gt;G$140,10,IF('Indicator Data'!AG96&lt;G$139,0,10-(G$140-'Indicator Data'!AG96)/(G$140-G$139)*10)),1))</f>
        <v>9</v>
      </c>
      <c r="H94" s="10">
        <f>IF('Indicator Data'!AH96="No data","x",ROUND(IF('Indicator Data'!AH96&gt;H$140,10,IF('Indicator Data'!AH96&lt;H$139,0,10-(H$140-'Indicator Data'!AH96)/(H$140-H$139)*10)),1))</f>
        <v>2.5</v>
      </c>
      <c r="I94" s="47">
        <f t="shared" si="20"/>
        <v>5.8</v>
      </c>
      <c r="J94" s="31">
        <f>SUM('Indicator Data'!R96,SUM('Indicator Data'!S96:T96)*1000000)</f>
        <v>8548120404.000001</v>
      </c>
      <c r="K94" s="31">
        <f>J94/'Indicator Data'!BD96</f>
        <v>41.467631367671274</v>
      </c>
      <c r="L94" s="10">
        <f t="shared" si="21"/>
        <v>0.8</v>
      </c>
      <c r="M94" s="10">
        <f>IF('Indicator Data'!U96="No data","x",ROUND(IF('Indicator Data'!U96&gt;M$140,10,IF('Indicator Data'!U96&lt;M$139,0,10-(M$140-'Indicator Data'!U96)/(M$140-M$139)*10)),1))</f>
        <v>0.6</v>
      </c>
      <c r="N94" s="116">
        <f>'Indicator Data'!Q96/'Indicator Data'!BD96*1000000</f>
        <v>94.836463240881045</v>
      </c>
      <c r="O94" s="10">
        <f t="shared" si="22"/>
        <v>9.5</v>
      </c>
      <c r="P94" s="47">
        <f t="shared" si="23"/>
        <v>3.6</v>
      </c>
      <c r="Q94" s="40">
        <f t="shared" si="24"/>
        <v>4</v>
      </c>
      <c r="R94" s="31">
        <f>IF(AND('Indicator Data'!AM96="No data",'Indicator Data'!AN96="No data"),0,SUM('Indicator Data'!AM96:AO96))</f>
        <v>0</v>
      </c>
      <c r="S94" s="10">
        <f t="shared" si="25"/>
        <v>0</v>
      </c>
      <c r="T94" s="37">
        <f>R94/'Indicator Data'!$BB96</f>
        <v>0</v>
      </c>
      <c r="U94" s="10">
        <f t="shared" si="26"/>
        <v>0</v>
      </c>
      <c r="V94" s="11">
        <f t="shared" si="27"/>
        <v>0</v>
      </c>
      <c r="W94" s="10">
        <f>IF('Indicator Data'!AB96="No data","x",ROUND(IF('Indicator Data'!AB96&gt;W$140,10,IF('Indicator Data'!AB96&lt;W$139,0,10-(W$140-'Indicator Data'!AB96)/(W$140-W$139)*10)),1))</f>
        <v>1.6</v>
      </c>
      <c r="X94" s="10">
        <f>IF('Indicator Data'!AA96="No data","x",ROUND(IF('Indicator Data'!AA96&gt;X$140,10,IF('Indicator Data'!AA96&lt;X$139,0,10-(X$140-'Indicator Data'!AA96)/(X$140-X$139)*10)),1))</f>
        <v>4</v>
      </c>
      <c r="Y94" s="10">
        <f>IF('Indicator Data'!AF96="No data","x",ROUND(IF('Indicator Data'!AF96&gt;Y$140,10,IF('Indicator Data'!AF96&lt;Y$139,0,10-(Y$140-'Indicator Data'!AF96)/(Y$140-Y$139)*10)),1))</f>
        <v>7.6</v>
      </c>
      <c r="Z94" s="120">
        <f>IF('Indicator Data'!AC96="No data","x",'Indicator Data'!AC96/'Indicator Data'!$BB96*100000)</f>
        <v>0.53125014019100913</v>
      </c>
      <c r="AA94" s="118">
        <f t="shared" si="28"/>
        <v>4.7</v>
      </c>
      <c r="AB94" s="120">
        <f>IF('Indicator Data'!AD96="No data","x",'Indicator Data'!AD96/'Indicator Data'!$BB96*100000)</f>
        <v>6.7942676659476184</v>
      </c>
      <c r="AC94" s="118">
        <f t="shared" si="29"/>
        <v>9.4</v>
      </c>
      <c r="AD94" s="47">
        <f t="shared" si="30"/>
        <v>5.5</v>
      </c>
      <c r="AE94" s="10">
        <f>IF('Indicator Data'!V96="No data","x",ROUND(IF('Indicator Data'!V96&gt;AE$140,10,IF('Indicator Data'!V96&lt;AE$139,0,10-(AE$140-'Indicator Data'!V96)/(AE$140-AE$139)*10)),1))</f>
        <v>5.0999999999999996</v>
      </c>
      <c r="AF94" s="10">
        <f>IF('Indicator Data'!W96="No data","x",ROUND(IF('Indicator Data'!W96&gt;AF$140,10,IF('Indicator Data'!W96&lt;AF$139,0,10-(AF$140-'Indicator Data'!W96)/(AF$140-AF$139)*10)),1))</f>
        <v>1.1000000000000001</v>
      </c>
      <c r="AG94" s="47">
        <f t="shared" si="31"/>
        <v>3.1</v>
      </c>
      <c r="AH94" s="10">
        <f>IF('Indicator Data'!AP96="No data","x",ROUND(IF('Indicator Data'!AP96&gt;AH$140,10,IF('Indicator Data'!AP96&lt;AH$139,0,10-(AH$140-'Indicator Data'!AP96)/(AH$140-AH$139)*10)),1))</f>
        <v>2.1</v>
      </c>
      <c r="AI94" s="10">
        <f>IF('Indicator Data'!AQ96="No data","x",ROUND(IF('Indicator Data'!AQ96&gt;AI$140,10,IF('Indicator Data'!AQ96&lt;AI$139,0,10-(AI$140-'Indicator Data'!AQ96)/(AI$140-AI$139)*10)),1))</f>
        <v>2.4</v>
      </c>
      <c r="AJ94" s="47">
        <f t="shared" si="32"/>
        <v>2.2999999999999998</v>
      </c>
      <c r="AK94" s="31">
        <f>'Indicator Data'!AK96+'Indicator Data'!AJ96*0.5+'Indicator Data'!AI96*0.25</f>
        <v>259605.35647010649</v>
      </c>
      <c r="AL94" s="38">
        <f>AK94/'Indicator Data'!BB96</f>
        <v>3.0647862670906887E-2</v>
      </c>
      <c r="AM94" s="47">
        <f t="shared" si="33"/>
        <v>3.1</v>
      </c>
      <c r="AN94" s="38" t="str">
        <f>IF('Indicator Data'!AL96="No data","x",'Indicator Data'!AL96/'Indicator Data'!BB96)</f>
        <v>x</v>
      </c>
      <c r="AO94" s="10" t="str">
        <f t="shared" si="34"/>
        <v>x</v>
      </c>
      <c r="AP94" s="47" t="str">
        <f t="shared" si="35"/>
        <v>x</v>
      </c>
      <c r="AQ94" s="32">
        <f t="shared" si="36"/>
        <v>3.6</v>
      </c>
      <c r="AR94" s="50">
        <f t="shared" si="37"/>
        <v>2</v>
      </c>
      <c r="AU94" s="8">
        <v>4.3</v>
      </c>
    </row>
    <row r="95" spans="1:47">
      <c r="A95" s="8" t="s">
        <v>305</v>
      </c>
      <c r="B95" s="26" t="s">
        <v>244</v>
      </c>
      <c r="C95" s="26" t="s">
        <v>306</v>
      </c>
      <c r="D95" s="10">
        <f>ROUND(IF('Indicator Data'!O97="No data",IF((0.1284*LN('Indicator Data'!BA97)-0.4735)&gt;D$140,0,IF((0.1284*LN('Indicator Data'!BA97)-0.4735)&lt;D$139,10,(D$140-(0.1284*LN('Indicator Data'!BA97)-0.4735))/(D$140-D$139)*10)),IF('Indicator Data'!O97&gt;D$140,0,IF('Indicator Data'!O97&lt;D$139,10,(D$140-'Indicator Data'!O97)/(D$140-D$139)*10))),1)</f>
        <v>6</v>
      </c>
      <c r="E95" s="10">
        <f>IF('Indicator Data'!P97="No data","x",ROUND(IF('Indicator Data'!P97&gt;E$140,10,IF('Indicator Data'!P97&lt;E$139,0,10-(E$140-'Indicator Data'!P97)/(E$140-E$139)*10)),1))</f>
        <v>3.2</v>
      </c>
      <c r="F95" s="47">
        <f t="shared" si="19"/>
        <v>4.8</v>
      </c>
      <c r="G95" s="10">
        <f>IF('Indicator Data'!AG97="No data","x",ROUND(IF('Indicator Data'!AG97&gt;G$140,10,IF('Indicator Data'!AG97&lt;G$139,0,10-(G$140-'Indicator Data'!AG97)/(G$140-G$139)*10)),1))</f>
        <v>9</v>
      </c>
      <c r="H95" s="10">
        <f>IF('Indicator Data'!AH97="No data","x",ROUND(IF('Indicator Data'!AH97&gt;H$140,10,IF('Indicator Data'!AH97&lt;H$139,0,10-(H$140-'Indicator Data'!AH97)/(H$140-H$139)*10)),1))</f>
        <v>2.5</v>
      </c>
      <c r="I95" s="47">
        <f t="shared" si="20"/>
        <v>5.8</v>
      </c>
      <c r="J95" s="31">
        <f>SUM('Indicator Data'!R97,SUM('Indicator Data'!S97:T97)*1000000)</f>
        <v>8548120404.000001</v>
      </c>
      <c r="K95" s="31">
        <f>J95/'Indicator Data'!BD97</f>
        <v>41.467631367671274</v>
      </c>
      <c r="L95" s="10">
        <f t="shared" si="21"/>
        <v>0.8</v>
      </c>
      <c r="M95" s="10">
        <f>IF('Indicator Data'!U97="No data","x",ROUND(IF('Indicator Data'!U97&gt;M$140,10,IF('Indicator Data'!U97&lt;M$139,0,10-(M$140-'Indicator Data'!U97)/(M$140-M$139)*10)),1))</f>
        <v>0.6</v>
      </c>
      <c r="N95" s="116">
        <f>'Indicator Data'!Q97/'Indicator Data'!BD97*1000000</f>
        <v>94.836463240881045</v>
      </c>
      <c r="O95" s="10">
        <f t="shared" si="22"/>
        <v>9.5</v>
      </c>
      <c r="P95" s="47">
        <f t="shared" si="23"/>
        <v>3.6</v>
      </c>
      <c r="Q95" s="40">
        <f t="shared" si="24"/>
        <v>4.8</v>
      </c>
      <c r="R95" s="31">
        <f>IF(AND('Indicator Data'!AM97="No data",'Indicator Data'!AN97="No data"),0,SUM('Indicator Data'!AM97:AO97))</f>
        <v>54457</v>
      </c>
      <c r="S95" s="10">
        <f t="shared" si="25"/>
        <v>5.8</v>
      </c>
      <c r="T95" s="37">
        <f>R95/'Indicator Data'!$BB97</f>
        <v>1.1242345555808336E-2</v>
      </c>
      <c r="U95" s="10">
        <f t="shared" si="26"/>
        <v>5.8</v>
      </c>
      <c r="V95" s="11">
        <f t="shared" si="27"/>
        <v>5.8</v>
      </c>
      <c r="W95" s="10">
        <f>IF('Indicator Data'!AB97="No data","x",ROUND(IF('Indicator Data'!AB97&gt;W$140,10,IF('Indicator Data'!AB97&lt;W$139,0,10-(W$140-'Indicator Data'!AB97)/(W$140-W$139)*10)),1))</f>
        <v>3.2</v>
      </c>
      <c r="X95" s="10">
        <f>IF('Indicator Data'!AA97="No data","x",ROUND(IF('Indicator Data'!AA97&gt;X$140,10,IF('Indicator Data'!AA97&lt;X$139,0,10-(X$140-'Indicator Data'!AA97)/(X$140-X$139)*10)),1))</f>
        <v>4</v>
      </c>
      <c r="Y95" s="10">
        <f>IF('Indicator Data'!AF97="No data","x",ROUND(IF('Indicator Data'!AF97&gt;Y$140,10,IF('Indicator Data'!AF97&lt;Y$139,0,10-(Y$140-'Indicator Data'!AF97)/(Y$140-Y$139)*10)),1))</f>
        <v>7.6</v>
      </c>
      <c r="Z95" s="120">
        <f>IF('Indicator Data'!AC97="No data","x",'Indicator Data'!AC97/'Indicator Data'!$BB97*100000)</f>
        <v>6.6062224835350225</v>
      </c>
      <c r="AA95" s="118">
        <f t="shared" si="28"/>
        <v>7.6</v>
      </c>
      <c r="AB95" s="120">
        <f>IF('Indicator Data'!AD97="No data","x",'Indicator Data'!AD97/'Indicator Data'!$BB97*100000)</f>
        <v>11.881173168379105</v>
      </c>
      <c r="AC95" s="118">
        <f t="shared" si="29"/>
        <v>10</v>
      </c>
      <c r="AD95" s="47">
        <f t="shared" si="30"/>
        <v>6.5</v>
      </c>
      <c r="AE95" s="10">
        <f>IF('Indicator Data'!V97="No data","x",ROUND(IF('Indicator Data'!V97&gt;AE$140,10,IF('Indicator Data'!V97&lt;AE$139,0,10-(AE$140-'Indicator Data'!V97)/(AE$140-AE$139)*10)),1))</f>
        <v>8.9</v>
      </c>
      <c r="AF95" s="10">
        <f>IF('Indicator Data'!W97="No data","x",ROUND(IF('Indicator Data'!W97&gt;AF$140,10,IF('Indicator Data'!W97&lt;AF$139,0,10-(AF$140-'Indicator Data'!W97)/(AF$140-AF$139)*10)),1))</f>
        <v>0.9</v>
      </c>
      <c r="AG95" s="47">
        <f t="shared" si="31"/>
        <v>4.9000000000000004</v>
      </c>
      <c r="AH95" s="10">
        <f>IF('Indicator Data'!AP97="No data","x",ROUND(IF('Indicator Data'!AP97&gt;AH$140,10,IF('Indicator Data'!AP97&lt;AH$139,0,10-(AH$140-'Indicator Data'!AP97)/(AH$140-AH$139)*10)),1))</f>
        <v>2.2000000000000002</v>
      </c>
      <c r="AI95" s="10">
        <f>IF('Indicator Data'!AQ97="No data","x",ROUND(IF('Indicator Data'!AQ97&gt;AI$140,10,IF('Indicator Data'!AQ97&lt;AI$139,0,10-(AI$140-'Indicator Data'!AQ97)/(AI$140-AI$139)*10)),1))</f>
        <v>1</v>
      </c>
      <c r="AJ95" s="47">
        <f t="shared" si="32"/>
        <v>1.6</v>
      </c>
      <c r="AK95" s="31">
        <f>'Indicator Data'!AK97+'Indicator Data'!AJ97*0.5+'Indicator Data'!AI97*0.25</f>
        <v>259605.35647010649</v>
      </c>
      <c r="AL95" s="38">
        <f>AK95/'Indicator Data'!BB97</f>
        <v>5.3594085711216932E-2</v>
      </c>
      <c r="AM95" s="47">
        <f t="shared" si="33"/>
        <v>5.4</v>
      </c>
      <c r="AN95" s="38">
        <f>IF('Indicator Data'!AL97="No data","x",'Indicator Data'!AL97/'Indicator Data'!BB97)</f>
        <v>0.20725082464236597</v>
      </c>
      <c r="AO95" s="10">
        <f t="shared" si="34"/>
        <v>10</v>
      </c>
      <c r="AP95" s="47">
        <f t="shared" si="35"/>
        <v>10</v>
      </c>
      <c r="AQ95" s="32">
        <f t="shared" si="36"/>
        <v>6.7</v>
      </c>
      <c r="AR95" s="50">
        <f t="shared" si="37"/>
        <v>6.3</v>
      </c>
      <c r="AU95" s="8">
        <v>4</v>
      </c>
    </row>
    <row r="96" spans="1:47">
      <c r="A96" s="8" t="s">
        <v>307</v>
      </c>
      <c r="B96" s="26" t="s">
        <v>244</v>
      </c>
      <c r="C96" s="26" t="s">
        <v>308</v>
      </c>
      <c r="D96" s="10">
        <f>ROUND(IF('Indicator Data'!O98="No data",IF((0.1284*LN('Indicator Data'!BA98)-0.4735)&gt;D$140,0,IF((0.1284*LN('Indicator Data'!BA98)-0.4735)&lt;D$139,10,(D$140-(0.1284*LN('Indicator Data'!BA98)-0.4735))/(D$140-D$139)*10)),IF('Indicator Data'!O98&gt;D$140,0,IF('Indicator Data'!O98&lt;D$139,10,(D$140-'Indicator Data'!O98)/(D$140-D$139)*10))),1)</f>
        <v>5.4</v>
      </c>
      <c r="E96" s="10">
        <f>IF('Indicator Data'!P98="No data","x",ROUND(IF('Indicator Data'!P98&gt;E$140,10,IF('Indicator Data'!P98&lt;E$139,0,10-(E$140-'Indicator Data'!P98)/(E$140-E$139)*10)),1))</f>
        <v>0</v>
      </c>
      <c r="F96" s="47">
        <f t="shared" si="19"/>
        <v>3.1</v>
      </c>
      <c r="G96" s="10">
        <f>IF('Indicator Data'!AG98="No data","x",ROUND(IF('Indicator Data'!AG98&gt;G$140,10,IF('Indicator Data'!AG98&lt;G$139,0,10-(G$140-'Indicator Data'!AG98)/(G$140-G$139)*10)),1))</f>
        <v>9</v>
      </c>
      <c r="H96" s="10">
        <f>IF('Indicator Data'!AH98="No data","x",ROUND(IF('Indicator Data'!AH98&gt;H$140,10,IF('Indicator Data'!AH98&lt;H$139,0,10-(H$140-'Indicator Data'!AH98)/(H$140-H$139)*10)),1))</f>
        <v>2.5</v>
      </c>
      <c r="I96" s="47">
        <f t="shared" si="20"/>
        <v>5.8</v>
      </c>
      <c r="J96" s="31">
        <f>SUM('Indicator Data'!R98,SUM('Indicator Data'!S98:T98)*1000000)</f>
        <v>8548120404.000001</v>
      </c>
      <c r="K96" s="31">
        <f>J96/'Indicator Data'!BD98</f>
        <v>41.467631367671274</v>
      </c>
      <c r="L96" s="10">
        <f t="shared" si="21"/>
        <v>0.8</v>
      </c>
      <c r="M96" s="10">
        <f>IF('Indicator Data'!U98="No data","x",ROUND(IF('Indicator Data'!U98&gt;M$140,10,IF('Indicator Data'!U98&lt;M$139,0,10-(M$140-'Indicator Data'!U98)/(M$140-M$139)*10)),1))</f>
        <v>0.6</v>
      </c>
      <c r="N96" s="116">
        <f>'Indicator Data'!Q98/'Indicator Data'!BD98*1000000</f>
        <v>94.836463240881045</v>
      </c>
      <c r="O96" s="10">
        <f t="shared" si="22"/>
        <v>9.5</v>
      </c>
      <c r="P96" s="47">
        <f t="shared" si="23"/>
        <v>3.6</v>
      </c>
      <c r="Q96" s="40">
        <f t="shared" si="24"/>
        <v>3.9</v>
      </c>
      <c r="R96" s="31">
        <f>IF(AND('Indicator Data'!AM98="No data",'Indicator Data'!AN98="No data"),0,SUM('Indicator Data'!AM98:AO98))</f>
        <v>0</v>
      </c>
      <c r="S96" s="10">
        <f t="shared" si="25"/>
        <v>0</v>
      </c>
      <c r="T96" s="37">
        <f>R96/'Indicator Data'!$BB98</f>
        <v>0</v>
      </c>
      <c r="U96" s="10">
        <f t="shared" si="26"/>
        <v>0</v>
      </c>
      <c r="V96" s="11">
        <f t="shared" si="27"/>
        <v>0</v>
      </c>
      <c r="W96" s="10">
        <f>IF('Indicator Data'!AB98="No data","x",ROUND(IF('Indicator Data'!AB98&gt;W$140,10,IF('Indicator Data'!AB98&lt;W$139,0,10-(W$140-'Indicator Data'!AB98)/(W$140-W$139)*10)),1))</f>
        <v>6.9</v>
      </c>
      <c r="X96" s="10">
        <f>IF('Indicator Data'!AA98="No data","x",ROUND(IF('Indicator Data'!AA98&gt;X$140,10,IF('Indicator Data'!AA98&lt;X$139,0,10-(X$140-'Indicator Data'!AA98)/(X$140-X$139)*10)),1))</f>
        <v>4</v>
      </c>
      <c r="Y96" s="10">
        <f>IF('Indicator Data'!AF98="No data","x",ROUND(IF('Indicator Data'!AF98&gt;Y$140,10,IF('Indicator Data'!AF98&lt;Y$139,0,10-(Y$140-'Indicator Data'!AF98)/(Y$140-Y$139)*10)),1))</f>
        <v>7.6</v>
      </c>
      <c r="Z96" s="120">
        <f>IF('Indicator Data'!AC98="No data","x",'Indicator Data'!AC98/'Indicator Data'!$BB98*100000)</f>
        <v>0.11515988971828321</v>
      </c>
      <c r="AA96" s="118">
        <f t="shared" si="28"/>
        <v>2.9</v>
      </c>
      <c r="AB96" s="120">
        <f>IF('Indicator Data'!AD98="No data","x",'Indicator Data'!AD98/'Indicator Data'!$BB98*100000)</f>
        <v>6.6276161674153675</v>
      </c>
      <c r="AC96" s="118">
        <f t="shared" si="29"/>
        <v>9.4</v>
      </c>
      <c r="AD96" s="47">
        <f t="shared" si="30"/>
        <v>6.2</v>
      </c>
      <c r="AE96" s="10">
        <f>IF('Indicator Data'!V98="No data","x",ROUND(IF('Indicator Data'!V98&gt;AE$140,10,IF('Indicator Data'!V98&lt;AE$139,0,10-(AE$140-'Indicator Data'!V98)/(AE$140-AE$139)*10)),1))</f>
        <v>6.3</v>
      </c>
      <c r="AF96" s="10">
        <f>IF('Indicator Data'!W98="No data","x",ROUND(IF('Indicator Data'!W98&gt;AF$140,10,IF('Indicator Data'!W98&lt;AF$139,0,10-(AF$140-'Indicator Data'!W98)/(AF$140-AF$139)*10)),1))</f>
        <v>2.2999999999999998</v>
      </c>
      <c r="AG96" s="47">
        <f t="shared" si="31"/>
        <v>4.3</v>
      </c>
      <c r="AH96" s="10">
        <f>IF('Indicator Data'!AP98="No data","x",ROUND(IF('Indicator Data'!AP98&gt;AH$140,10,IF('Indicator Data'!AP98&lt;AH$139,0,10-(AH$140-'Indicator Data'!AP98)/(AH$140-AH$139)*10)),1))</f>
        <v>2.2999999999999998</v>
      </c>
      <c r="AI96" s="10">
        <f>IF('Indicator Data'!AQ98="No data","x",ROUND(IF('Indicator Data'!AQ98&gt;AI$140,10,IF('Indicator Data'!AQ98&lt;AI$139,0,10-(AI$140-'Indicator Data'!AQ98)/(AI$140-AI$139)*10)),1))</f>
        <v>0.6</v>
      </c>
      <c r="AJ96" s="47">
        <f t="shared" si="32"/>
        <v>1.5</v>
      </c>
      <c r="AK96" s="31">
        <f>'Indicator Data'!AK98+'Indicator Data'!AJ98*0.5+'Indicator Data'!AI98*0.25</f>
        <v>434761.60647010652</v>
      </c>
      <c r="AL96" s="38">
        <f>AK96/'Indicator Data'!BB98</f>
        <v>5.0067098654841109E-2</v>
      </c>
      <c r="AM96" s="47">
        <f t="shared" si="33"/>
        <v>5</v>
      </c>
      <c r="AN96" s="38">
        <f>IF('Indicator Data'!AL98="No data","x",'Indicator Data'!AL98/'Indicator Data'!BB98)</f>
        <v>5.4686091990410864E-2</v>
      </c>
      <c r="AO96" s="10">
        <f t="shared" si="34"/>
        <v>2.7</v>
      </c>
      <c r="AP96" s="47">
        <f t="shared" si="35"/>
        <v>2.7</v>
      </c>
      <c r="AQ96" s="32">
        <f t="shared" si="36"/>
        <v>4.0999999999999996</v>
      </c>
      <c r="AR96" s="50">
        <f t="shared" si="37"/>
        <v>2.2999999999999998</v>
      </c>
      <c r="AU96" s="8">
        <v>4.3</v>
      </c>
    </row>
    <row r="97" spans="1:47">
      <c r="A97" s="8" t="s">
        <v>309</v>
      </c>
      <c r="B97" s="26" t="s">
        <v>244</v>
      </c>
      <c r="C97" s="26" t="s">
        <v>310</v>
      </c>
      <c r="D97" s="10">
        <f>ROUND(IF('Indicator Data'!O99="No data",IF((0.1284*LN('Indicator Data'!BA99)-0.4735)&gt;D$140,0,IF((0.1284*LN('Indicator Data'!BA99)-0.4735)&lt;D$139,10,(D$140-(0.1284*LN('Indicator Data'!BA99)-0.4735))/(D$140-D$139)*10)),IF('Indicator Data'!O99&gt;D$140,0,IF('Indicator Data'!O99&lt;D$139,10,(D$140-'Indicator Data'!O99)/(D$140-D$139)*10))),1)</f>
        <v>8.5</v>
      </c>
      <c r="E97" s="10">
        <f>IF('Indicator Data'!P99="No data","x",ROUND(IF('Indicator Data'!P99&gt;E$140,10,IF('Indicator Data'!P99&lt;E$139,0,10-(E$140-'Indicator Data'!P99)/(E$140-E$139)*10)),1))</f>
        <v>8.6</v>
      </c>
      <c r="F97" s="47">
        <f t="shared" si="19"/>
        <v>8.6</v>
      </c>
      <c r="G97" s="10">
        <f>IF('Indicator Data'!AG99="No data","x",ROUND(IF('Indicator Data'!AG99&gt;G$140,10,IF('Indicator Data'!AG99&lt;G$139,0,10-(G$140-'Indicator Data'!AG99)/(G$140-G$139)*10)),1))</f>
        <v>9</v>
      </c>
      <c r="H97" s="10">
        <f>IF('Indicator Data'!AH99="No data","x",ROUND(IF('Indicator Data'!AH99&gt;H$140,10,IF('Indicator Data'!AH99&lt;H$139,0,10-(H$140-'Indicator Data'!AH99)/(H$140-H$139)*10)),1))</f>
        <v>2.5</v>
      </c>
      <c r="I97" s="47">
        <f t="shared" si="20"/>
        <v>5.8</v>
      </c>
      <c r="J97" s="31">
        <f>SUM('Indicator Data'!R99,SUM('Indicator Data'!S99:T99)*1000000)</f>
        <v>8548120404.000001</v>
      </c>
      <c r="K97" s="31">
        <f>J97/'Indicator Data'!BD99</f>
        <v>41.467631367671274</v>
      </c>
      <c r="L97" s="10">
        <f t="shared" si="21"/>
        <v>0.8</v>
      </c>
      <c r="M97" s="10">
        <f>IF('Indicator Data'!U99="No data","x",ROUND(IF('Indicator Data'!U99&gt;M$140,10,IF('Indicator Data'!U99&lt;M$139,0,10-(M$140-'Indicator Data'!U99)/(M$140-M$139)*10)),1))</f>
        <v>0.6</v>
      </c>
      <c r="N97" s="116">
        <f>'Indicator Data'!Q99/'Indicator Data'!BD99*1000000</f>
        <v>94.836463240881045</v>
      </c>
      <c r="O97" s="10">
        <f t="shared" si="22"/>
        <v>9.5</v>
      </c>
      <c r="P97" s="47">
        <f t="shared" si="23"/>
        <v>3.6</v>
      </c>
      <c r="Q97" s="40">
        <f t="shared" si="24"/>
        <v>6.7</v>
      </c>
      <c r="R97" s="31">
        <f>IF(AND('Indicator Data'!AM99="No data",'Indicator Data'!AN99="No data"),0,SUM('Indicator Data'!AM99:AO99))</f>
        <v>94729</v>
      </c>
      <c r="S97" s="10">
        <f t="shared" si="25"/>
        <v>6.6</v>
      </c>
      <c r="T97" s="37">
        <f>R97/'Indicator Data'!$BB99</f>
        <v>1.5560010236567872E-2</v>
      </c>
      <c r="U97" s="10">
        <f t="shared" si="26"/>
        <v>6.3</v>
      </c>
      <c r="V97" s="11">
        <f t="shared" si="27"/>
        <v>6.5</v>
      </c>
      <c r="W97" s="10">
        <f>IF('Indicator Data'!AB99="No data","x",ROUND(IF('Indicator Data'!AB99&gt;W$140,10,IF('Indicator Data'!AB99&lt;W$139,0,10-(W$140-'Indicator Data'!AB99)/(W$140-W$139)*10)),1))</f>
        <v>0.6</v>
      </c>
      <c r="X97" s="10">
        <f>IF('Indicator Data'!AA99="No data","x",ROUND(IF('Indicator Data'!AA99&gt;X$140,10,IF('Indicator Data'!AA99&lt;X$139,0,10-(X$140-'Indicator Data'!AA99)/(X$140-X$139)*10)),1))</f>
        <v>4</v>
      </c>
      <c r="Y97" s="10">
        <f>IF('Indicator Data'!AF99="No data","x",ROUND(IF('Indicator Data'!AF99&gt;Y$140,10,IF('Indicator Data'!AF99&lt;Y$139,0,10-(Y$140-'Indicator Data'!AF99)/(Y$140-Y$139)*10)),1))</f>
        <v>7.6</v>
      </c>
      <c r="Z97" s="120">
        <f>IF('Indicator Data'!AC99="No data","x",'Indicator Data'!AC99/'Indicator Data'!$BB99*100000)</f>
        <v>14.79965926289484</v>
      </c>
      <c r="AA97" s="118">
        <f t="shared" si="28"/>
        <v>8.6</v>
      </c>
      <c r="AB97" s="120">
        <f>IF('Indicator Data'!AD99="No data","x",'Indicator Data'!AD99/'Indicator Data'!$BB99*100000)</f>
        <v>9.4532911537177977</v>
      </c>
      <c r="AC97" s="118">
        <f t="shared" si="29"/>
        <v>9.9</v>
      </c>
      <c r="AD97" s="47">
        <f t="shared" si="30"/>
        <v>6.1</v>
      </c>
      <c r="AE97" s="10">
        <f>IF('Indicator Data'!V99="No data","x",ROUND(IF('Indicator Data'!V99&gt;AE$140,10,IF('Indicator Data'!V99&lt;AE$139,0,10-(AE$140-'Indicator Data'!V99)/(AE$140-AE$139)*10)),1))</f>
        <v>10</v>
      </c>
      <c r="AF97" s="10">
        <f>IF('Indicator Data'!W99="No data","x",ROUND(IF('Indicator Data'!W99&gt;AF$140,10,IF('Indicator Data'!W99&lt;AF$139,0,10-(AF$140-'Indicator Data'!W99)/(AF$140-AF$139)*10)),1))</f>
        <v>1.6</v>
      </c>
      <c r="AG97" s="47">
        <f t="shared" si="31"/>
        <v>5.8</v>
      </c>
      <c r="AH97" s="10">
        <f>IF('Indicator Data'!AP99="No data","x",ROUND(IF('Indicator Data'!AP99&gt;AH$140,10,IF('Indicator Data'!AP99&lt;AH$139,0,10-(AH$140-'Indicator Data'!AP99)/(AH$140-AH$139)*10)),1))</f>
        <v>6.4</v>
      </c>
      <c r="AI97" s="10">
        <f>IF('Indicator Data'!AQ99="No data","x",ROUND(IF('Indicator Data'!AQ99&gt;AI$140,10,IF('Indicator Data'!AQ99&lt;AI$139,0,10-(AI$140-'Indicator Data'!AQ99)/(AI$140-AI$139)*10)),1))</f>
        <v>4.5</v>
      </c>
      <c r="AJ97" s="47">
        <f t="shared" si="32"/>
        <v>5.5</v>
      </c>
      <c r="AK97" s="31">
        <f>'Indicator Data'!AK99+'Indicator Data'!AJ99*0.5+'Indicator Data'!AI99*0.25</f>
        <v>260057.07075582078</v>
      </c>
      <c r="AL97" s="38">
        <f>AK97/'Indicator Data'!BB99</f>
        <v>4.2716493186378268E-2</v>
      </c>
      <c r="AM97" s="47">
        <f t="shared" si="33"/>
        <v>4.3</v>
      </c>
      <c r="AN97" s="38">
        <f>IF('Indicator Data'!AL99="No data","x",'Indicator Data'!AL99/'Indicator Data'!BB99)</f>
        <v>0.29008383407430183</v>
      </c>
      <c r="AO97" s="10">
        <f t="shared" si="34"/>
        <v>10</v>
      </c>
      <c r="AP97" s="47">
        <f t="shared" si="35"/>
        <v>10</v>
      </c>
      <c r="AQ97" s="32">
        <f t="shared" si="36"/>
        <v>7</v>
      </c>
      <c r="AR97" s="50">
        <f t="shared" si="37"/>
        <v>6.8</v>
      </c>
      <c r="AU97" s="8">
        <v>5</v>
      </c>
    </row>
    <row r="98" spans="1:47">
      <c r="A98" s="8" t="s">
        <v>311</v>
      </c>
      <c r="B98" s="26" t="s">
        <v>244</v>
      </c>
      <c r="C98" s="26" t="s">
        <v>312</v>
      </c>
      <c r="D98" s="10">
        <f>ROUND(IF('Indicator Data'!O100="No data",IF((0.1284*LN('Indicator Data'!BA100)-0.4735)&gt;D$140,0,IF((0.1284*LN('Indicator Data'!BA100)-0.4735)&lt;D$139,10,(D$140-(0.1284*LN('Indicator Data'!BA100)-0.4735))/(D$140-D$139)*10)),IF('Indicator Data'!O100&gt;D$140,0,IF('Indicator Data'!O100&lt;D$139,10,(D$140-'Indicator Data'!O100)/(D$140-D$139)*10))),1)</f>
        <v>6.5</v>
      </c>
      <c r="E98" s="10">
        <f>IF('Indicator Data'!P100="No data","x",ROUND(IF('Indicator Data'!P100&gt;E$140,10,IF('Indicator Data'!P100&lt;E$139,0,10-(E$140-'Indicator Data'!P100)/(E$140-E$139)*10)),1))</f>
        <v>4.9000000000000004</v>
      </c>
      <c r="F98" s="47">
        <f t="shared" si="19"/>
        <v>5.8</v>
      </c>
      <c r="G98" s="10">
        <f>IF('Indicator Data'!AG100="No data","x",ROUND(IF('Indicator Data'!AG100&gt;G$140,10,IF('Indicator Data'!AG100&lt;G$139,0,10-(G$140-'Indicator Data'!AG100)/(G$140-G$139)*10)),1))</f>
        <v>9</v>
      </c>
      <c r="H98" s="10">
        <f>IF('Indicator Data'!AH100="No data","x",ROUND(IF('Indicator Data'!AH100&gt;H$140,10,IF('Indicator Data'!AH100&lt;H$139,0,10-(H$140-'Indicator Data'!AH100)/(H$140-H$139)*10)),1))</f>
        <v>2.5</v>
      </c>
      <c r="I98" s="47">
        <f t="shared" si="20"/>
        <v>5.8</v>
      </c>
      <c r="J98" s="31">
        <f>SUM('Indicator Data'!R100,SUM('Indicator Data'!S100:T100)*1000000)</f>
        <v>8548120404.000001</v>
      </c>
      <c r="K98" s="31">
        <f>J98/'Indicator Data'!BD100</f>
        <v>41.467631367671274</v>
      </c>
      <c r="L98" s="10">
        <f t="shared" si="21"/>
        <v>0.8</v>
      </c>
      <c r="M98" s="10">
        <f>IF('Indicator Data'!U100="No data","x",ROUND(IF('Indicator Data'!U100&gt;M$140,10,IF('Indicator Data'!U100&lt;M$139,0,10-(M$140-'Indicator Data'!U100)/(M$140-M$139)*10)),1))</f>
        <v>0.6</v>
      </c>
      <c r="N98" s="116">
        <f>'Indicator Data'!Q100/'Indicator Data'!BD100*1000000</f>
        <v>94.836463240881045</v>
      </c>
      <c r="O98" s="10">
        <f t="shared" si="22"/>
        <v>9.5</v>
      </c>
      <c r="P98" s="47">
        <f t="shared" si="23"/>
        <v>3.6</v>
      </c>
      <c r="Q98" s="40">
        <f t="shared" si="24"/>
        <v>5.3</v>
      </c>
      <c r="R98" s="31">
        <f>IF(AND('Indicator Data'!AM100="No data",'Indicator Data'!AN100="No data"),0,SUM('Indicator Data'!AM100:AO100))</f>
        <v>113277</v>
      </c>
      <c r="S98" s="10">
        <f t="shared" si="25"/>
        <v>6.8</v>
      </c>
      <c r="T98" s="37">
        <f>R98/'Indicator Data'!$BB100</f>
        <v>3.0833355562535827E-2</v>
      </c>
      <c r="U98" s="10">
        <f t="shared" si="26"/>
        <v>7.4</v>
      </c>
      <c r="V98" s="11">
        <f t="shared" si="27"/>
        <v>7.1</v>
      </c>
      <c r="W98" s="10">
        <f>IF('Indicator Data'!AB100="No data","x",ROUND(IF('Indicator Data'!AB100&gt;W$140,10,IF('Indicator Data'!AB100&lt;W$139,0,10-(W$140-'Indicator Data'!AB100)/(W$140-W$139)*10)),1))</f>
        <v>4.7</v>
      </c>
      <c r="X98" s="10">
        <f>IF('Indicator Data'!AA100="No data","x",ROUND(IF('Indicator Data'!AA100&gt;X$140,10,IF('Indicator Data'!AA100&lt;X$139,0,10-(X$140-'Indicator Data'!AA100)/(X$140-X$139)*10)),1))</f>
        <v>4</v>
      </c>
      <c r="Y98" s="10">
        <f>IF('Indicator Data'!AF100="No data","x",ROUND(IF('Indicator Data'!AF100&gt;Y$140,10,IF('Indicator Data'!AF100&lt;Y$139,0,10-(Y$140-'Indicator Data'!AF100)/(Y$140-Y$139)*10)),1))</f>
        <v>7.6</v>
      </c>
      <c r="Z98" s="120">
        <f>IF('Indicator Data'!AC100="No data","x",'Indicator Data'!AC100/'Indicator Data'!$BB100*100000)</f>
        <v>1.7692630556642821</v>
      </c>
      <c r="AA98" s="118">
        <f t="shared" si="28"/>
        <v>6.1</v>
      </c>
      <c r="AB98" s="120">
        <f>IF('Indicator Data'!AD100="No data","x",'Indicator Data'!AD100/'Indicator Data'!$BB100*100000)</f>
        <v>15.665171749558521</v>
      </c>
      <c r="AC98" s="118">
        <f t="shared" si="29"/>
        <v>10</v>
      </c>
      <c r="AD98" s="47">
        <f t="shared" si="30"/>
        <v>6.5</v>
      </c>
      <c r="AE98" s="10">
        <f>IF('Indicator Data'!V100="No data","x",ROUND(IF('Indicator Data'!V100&gt;AE$140,10,IF('Indicator Data'!V100&lt;AE$139,0,10-(AE$140-'Indicator Data'!V100)/(AE$140-AE$139)*10)),1))</f>
        <v>10</v>
      </c>
      <c r="AF98" s="10">
        <f>IF('Indicator Data'!W100="No data","x",ROUND(IF('Indicator Data'!W100&gt;AF$140,10,IF('Indicator Data'!W100&lt;AF$139,0,10-(AF$140-'Indicator Data'!W100)/(AF$140-AF$139)*10)),1))</f>
        <v>0.6</v>
      </c>
      <c r="AG98" s="47">
        <f t="shared" si="31"/>
        <v>5.3</v>
      </c>
      <c r="AH98" s="10">
        <f>IF('Indicator Data'!AP100="No data","x",ROUND(IF('Indicator Data'!AP100&gt;AH$140,10,IF('Indicator Data'!AP100&lt;AH$139,0,10-(AH$140-'Indicator Data'!AP100)/(AH$140-AH$139)*10)),1))</f>
        <v>1.4</v>
      </c>
      <c r="AI98" s="10">
        <f>IF('Indicator Data'!AQ100="No data","x",ROUND(IF('Indicator Data'!AQ100&gt;AI$140,10,IF('Indicator Data'!AQ100&lt;AI$139,0,10-(AI$140-'Indicator Data'!AQ100)/(AI$140-AI$139)*10)),1))</f>
        <v>1.8</v>
      </c>
      <c r="AJ98" s="47">
        <f t="shared" si="32"/>
        <v>1.6</v>
      </c>
      <c r="AK98" s="31">
        <f>'Indicator Data'!AK100+'Indicator Data'!AJ100*0.5+'Indicator Data'!AI100*0.25</f>
        <v>348469.19575582078</v>
      </c>
      <c r="AL98" s="38">
        <f>AK98/'Indicator Data'!BB100</f>
        <v>9.4851334475048982E-2</v>
      </c>
      <c r="AM98" s="47">
        <f t="shared" si="33"/>
        <v>9.5</v>
      </c>
      <c r="AN98" s="38">
        <f>IF('Indicator Data'!AL100="No data","x",'Indicator Data'!AL100/'Indicator Data'!BB100)</f>
        <v>0.16559022887731276</v>
      </c>
      <c r="AO98" s="10">
        <f t="shared" si="34"/>
        <v>8.3000000000000007</v>
      </c>
      <c r="AP98" s="47">
        <f t="shared" si="35"/>
        <v>8.3000000000000007</v>
      </c>
      <c r="AQ98" s="32">
        <f t="shared" si="36"/>
        <v>7</v>
      </c>
      <c r="AR98" s="50">
        <f t="shared" si="37"/>
        <v>7.1</v>
      </c>
      <c r="AU98" s="8">
        <v>4.5</v>
      </c>
    </row>
    <row r="99" spans="1:47">
      <c r="A99" s="8" t="s">
        <v>313</v>
      </c>
      <c r="B99" s="26" t="s">
        <v>244</v>
      </c>
      <c r="C99" s="26" t="s">
        <v>314</v>
      </c>
      <c r="D99" s="10">
        <f>ROUND(IF('Indicator Data'!O101="No data",IF((0.1284*LN('Indicator Data'!BA101)-0.4735)&gt;D$140,0,IF((0.1284*LN('Indicator Data'!BA101)-0.4735)&lt;D$139,10,(D$140-(0.1284*LN('Indicator Data'!BA101)-0.4735))/(D$140-D$139)*10)),IF('Indicator Data'!O101&gt;D$140,0,IF('Indicator Data'!O101&lt;D$139,10,(D$140-'Indicator Data'!O101)/(D$140-D$139)*10))),1)</f>
        <v>7.9</v>
      </c>
      <c r="E99" s="10">
        <f>IF('Indicator Data'!P101="No data","x",ROUND(IF('Indicator Data'!P101&gt;E$140,10,IF('Indicator Data'!P101&lt;E$139,0,10-(E$140-'Indicator Data'!P101)/(E$140-E$139)*10)),1))</f>
        <v>6.5</v>
      </c>
      <c r="F99" s="47">
        <f t="shared" si="19"/>
        <v>7.3</v>
      </c>
      <c r="G99" s="10">
        <f>IF('Indicator Data'!AG101="No data","x",ROUND(IF('Indicator Data'!AG101&gt;G$140,10,IF('Indicator Data'!AG101&lt;G$139,0,10-(G$140-'Indicator Data'!AG101)/(G$140-G$139)*10)),1))</f>
        <v>9</v>
      </c>
      <c r="H99" s="10">
        <f>IF('Indicator Data'!AH101="No data","x",ROUND(IF('Indicator Data'!AH101&gt;H$140,10,IF('Indicator Data'!AH101&lt;H$139,0,10-(H$140-'Indicator Data'!AH101)/(H$140-H$139)*10)),1))</f>
        <v>2.5</v>
      </c>
      <c r="I99" s="47">
        <f t="shared" si="20"/>
        <v>5.8</v>
      </c>
      <c r="J99" s="31">
        <f>SUM('Indicator Data'!R101,SUM('Indicator Data'!S101:T101)*1000000)</f>
        <v>8548120404.000001</v>
      </c>
      <c r="K99" s="31">
        <f>J99/'Indicator Data'!BD101</f>
        <v>41.467631367671274</v>
      </c>
      <c r="L99" s="10">
        <f t="shared" si="21"/>
        <v>0.8</v>
      </c>
      <c r="M99" s="10">
        <f>IF('Indicator Data'!U101="No data","x",ROUND(IF('Indicator Data'!U101&gt;M$140,10,IF('Indicator Data'!U101&lt;M$139,0,10-(M$140-'Indicator Data'!U101)/(M$140-M$139)*10)),1))</f>
        <v>0.6</v>
      </c>
      <c r="N99" s="116">
        <f>'Indicator Data'!Q101/'Indicator Data'!BD101*1000000</f>
        <v>94.836463240881045</v>
      </c>
      <c r="O99" s="10">
        <f t="shared" si="22"/>
        <v>9.5</v>
      </c>
      <c r="P99" s="47">
        <f t="shared" si="23"/>
        <v>3.6</v>
      </c>
      <c r="Q99" s="40">
        <f t="shared" si="24"/>
        <v>6</v>
      </c>
      <c r="R99" s="31">
        <f>IF(AND('Indicator Data'!AM101="No data",'Indicator Data'!AN101="No data"),0,SUM('Indicator Data'!AM101:AO101))</f>
        <v>511153</v>
      </c>
      <c r="S99" s="10">
        <f t="shared" si="25"/>
        <v>9</v>
      </c>
      <c r="T99" s="37">
        <f>R99/'Indicator Data'!$BB101</f>
        <v>0.10459351391014976</v>
      </c>
      <c r="U99" s="10">
        <f t="shared" si="26"/>
        <v>10</v>
      </c>
      <c r="V99" s="11">
        <f t="shared" si="27"/>
        <v>9.5</v>
      </c>
      <c r="W99" s="10">
        <f>IF('Indicator Data'!AB101="No data","x",ROUND(IF('Indicator Data'!AB101&gt;W$140,10,IF('Indicator Data'!AB101&lt;W$139,0,10-(W$140-'Indicator Data'!AB101)/(W$140-W$139)*10)),1))</f>
        <v>0.9</v>
      </c>
      <c r="X99" s="10">
        <f>IF('Indicator Data'!AA101="No data","x",ROUND(IF('Indicator Data'!AA101&gt;X$140,10,IF('Indicator Data'!AA101&lt;X$139,0,10-(X$140-'Indicator Data'!AA101)/(X$140-X$139)*10)),1))</f>
        <v>4</v>
      </c>
      <c r="Y99" s="10">
        <f>IF('Indicator Data'!AF101="No data","x",ROUND(IF('Indicator Data'!AF101&gt;Y$140,10,IF('Indicator Data'!AF101&lt;Y$139,0,10-(Y$140-'Indicator Data'!AF101)/(Y$140-Y$139)*10)),1))</f>
        <v>7.6</v>
      </c>
      <c r="Z99" s="120">
        <f>IF('Indicator Data'!AC101="No data","x",'Indicator Data'!AC101/'Indicator Data'!$BB101*100000)</f>
        <v>44.096194774631613</v>
      </c>
      <c r="AA99" s="118">
        <f t="shared" si="28"/>
        <v>9.9</v>
      </c>
      <c r="AB99" s="120">
        <f>IF('Indicator Data'!AD101="No data","x",'Indicator Data'!AD101/'Indicator Data'!$BB101*100000)</f>
        <v>11.776329484194957</v>
      </c>
      <c r="AC99" s="118">
        <f t="shared" si="29"/>
        <v>10</v>
      </c>
      <c r="AD99" s="47">
        <f t="shared" si="30"/>
        <v>6.5</v>
      </c>
      <c r="AE99" s="10">
        <f>IF('Indicator Data'!V101="No data","x",ROUND(IF('Indicator Data'!V101&gt;AE$140,10,IF('Indicator Data'!V101&lt;AE$139,0,10-(AE$140-'Indicator Data'!V101)/(AE$140-AE$139)*10)),1))</f>
        <v>9.9</v>
      </c>
      <c r="AF99" s="10">
        <f>IF('Indicator Data'!W101="No data","x",ROUND(IF('Indicator Data'!W101&gt;AF$140,10,IF('Indicator Data'!W101&lt;AF$139,0,10-(AF$140-'Indicator Data'!W101)/(AF$140-AF$139)*10)),1))</f>
        <v>2.5</v>
      </c>
      <c r="AG99" s="47">
        <f t="shared" si="31"/>
        <v>6.2</v>
      </c>
      <c r="AH99" s="10">
        <f>IF('Indicator Data'!AP101="No data","x",ROUND(IF('Indicator Data'!AP101&gt;AH$140,10,IF('Indicator Data'!AP101&lt;AH$139,0,10-(AH$140-'Indicator Data'!AP101)/(AH$140-AH$139)*10)),1))</f>
        <v>5.8</v>
      </c>
      <c r="AI99" s="10">
        <f>IF('Indicator Data'!AQ101="No data","x",ROUND(IF('Indicator Data'!AQ101&gt;AI$140,10,IF('Indicator Data'!AQ101&lt;AI$139,0,10-(AI$140-'Indicator Data'!AQ101)/(AI$140-AI$139)*10)),1))</f>
        <v>8.1</v>
      </c>
      <c r="AJ99" s="47">
        <f t="shared" si="32"/>
        <v>7</v>
      </c>
      <c r="AK99" s="31">
        <f>'Indicator Data'!AK101+'Indicator Data'!AJ101*0.5+'Indicator Data'!AI101*0.25</f>
        <v>348086.9100415351</v>
      </c>
      <c r="AL99" s="38">
        <f>AK99/'Indicator Data'!BB101</f>
        <v>7.1226488091374496E-2</v>
      </c>
      <c r="AM99" s="47">
        <f t="shared" si="33"/>
        <v>7.1</v>
      </c>
      <c r="AN99" s="38">
        <f>IF('Indicator Data'!AL101="No data","x",'Indicator Data'!AL101/'Indicator Data'!BB101)</f>
        <v>0.30862691406644061</v>
      </c>
      <c r="AO99" s="10">
        <f t="shared" si="34"/>
        <v>10</v>
      </c>
      <c r="AP99" s="47">
        <f t="shared" si="35"/>
        <v>10</v>
      </c>
      <c r="AQ99" s="32">
        <f t="shared" si="36"/>
        <v>7.8</v>
      </c>
      <c r="AR99" s="50">
        <f t="shared" si="37"/>
        <v>8.8000000000000007</v>
      </c>
      <c r="AU99" s="8">
        <v>7.6</v>
      </c>
    </row>
    <row r="100" spans="1:47">
      <c r="A100" s="8" t="s">
        <v>315</v>
      </c>
      <c r="B100" s="26" t="s">
        <v>244</v>
      </c>
      <c r="C100" s="26" t="s">
        <v>316</v>
      </c>
      <c r="D100" s="10">
        <f>ROUND(IF('Indicator Data'!O102="No data",IF((0.1284*LN('Indicator Data'!BA102)-0.4735)&gt;D$140,0,IF((0.1284*LN('Indicator Data'!BA102)-0.4735)&lt;D$139,10,(D$140-(0.1284*LN('Indicator Data'!BA102)-0.4735))/(D$140-D$139)*10)),IF('Indicator Data'!O102&gt;D$140,0,IF('Indicator Data'!O102&lt;D$139,10,(D$140-'Indicator Data'!O102)/(D$140-D$139)*10))),1)</f>
        <v>8.6</v>
      </c>
      <c r="E100" s="10">
        <f>IF('Indicator Data'!P102="No data","x",ROUND(IF('Indicator Data'!P102&gt;E$140,10,IF('Indicator Data'!P102&lt;E$139,0,10-(E$140-'Indicator Data'!P102)/(E$140-E$139)*10)),1))</f>
        <v>7.6</v>
      </c>
      <c r="F100" s="47">
        <f t="shared" si="19"/>
        <v>8.1</v>
      </c>
      <c r="G100" s="10">
        <f>IF('Indicator Data'!AG102="No data","x",ROUND(IF('Indicator Data'!AG102&gt;G$140,10,IF('Indicator Data'!AG102&lt;G$139,0,10-(G$140-'Indicator Data'!AG102)/(G$140-G$139)*10)),1))</f>
        <v>9</v>
      </c>
      <c r="H100" s="10">
        <f>IF('Indicator Data'!AH102="No data","x",ROUND(IF('Indicator Data'!AH102&gt;H$140,10,IF('Indicator Data'!AH102&lt;H$139,0,10-(H$140-'Indicator Data'!AH102)/(H$140-H$139)*10)),1))</f>
        <v>2.5</v>
      </c>
      <c r="I100" s="47">
        <f t="shared" si="20"/>
        <v>5.8</v>
      </c>
      <c r="J100" s="31">
        <f>SUM('Indicator Data'!R102,SUM('Indicator Data'!S102:T102)*1000000)</f>
        <v>8548120404.000001</v>
      </c>
      <c r="K100" s="31">
        <f>J100/'Indicator Data'!BD102</f>
        <v>41.467631367671274</v>
      </c>
      <c r="L100" s="10">
        <f t="shared" si="21"/>
        <v>0.8</v>
      </c>
      <c r="M100" s="10">
        <f>IF('Indicator Data'!U102="No data","x",ROUND(IF('Indicator Data'!U102&gt;M$140,10,IF('Indicator Data'!U102&lt;M$139,0,10-(M$140-'Indicator Data'!U102)/(M$140-M$139)*10)),1))</f>
        <v>0.6</v>
      </c>
      <c r="N100" s="116">
        <f>'Indicator Data'!Q102/'Indicator Data'!BD102*1000000</f>
        <v>94.836463240881045</v>
      </c>
      <c r="O100" s="10">
        <f t="shared" si="22"/>
        <v>9.5</v>
      </c>
      <c r="P100" s="47">
        <f t="shared" si="23"/>
        <v>3.6</v>
      </c>
      <c r="Q100" s="40">
        <f t="shared" si="24"/>
        <v>6.4</v>
      </c>
      <c r="R100" s="31">
        <f>IF(AND('Indicator Data'!AM102="No data",'Indicator Data'!AN102="No data"),0,SUM('Indicator Data'!AM102:AO102))</f>
        <v>160498</v>
      </c>
      <c r="S100" s="10">
        <f t="shared" si="25"/>
        <v>7.4</v>
      </c>
      <c r="T100" s="37">
        <f>R100/'Indicator Data'!$BB102</f>
        <v>2.9650350580507523E-2</v>
      </c>
      <c r="U100" s="10">
        <f t="shared" si="26"/>
        <v>7.4</v>
      </c>
      <c r="V100" s="11">
        <f t="shared" si="27"/>
        <v>7.4</v>
      </c>
      <c r="W100" s="10">
        <f>IF('Indicator Data'!AB102="No data","x",ROUND(IF('Indicator Data'!AB102&gt;W$140,10,IF('Indicator Data'!AB102&lt;W$139,0,10-(W$140-'Indicator Data'!AB102)/(W$140-W$139)*10)),1))</f>
        <v>0.5</v>
      </c>
      <c r="X100" s="10">
        <f>IF('Indicator Data'!AA102="No data","x",ROUND(IF('Indicator Data'!AA102&gt;X$140,10,IF('Indicator Data'!AA102&lt;X$139,0,10-(X$140-'Indicator Data'!AA102)/(X$140-X$139)*10)),1))</f>
        <v>4</v>
      </c>
      <c r="Y100" s="10">
        <f>IF('Indicator Data'!AF102="No data","x",ROUND(IF('Indicator Data'!AF102&gt;Y$140,10,IF('Indicator Data'!AF102&lt;Y$139,0,10-(Y$140-'Indicator Data'!AF102)/(Y$140-Y$139)*10)),1))</f>
        <v>7.6</v>
      </c>
      <c r="Z100" s="120">
        <f>IF('Indicator Data'!AC102="No data","x",'Indicator Data'!AC102/'Indicator Data'!$BB102*100000)</f>
        <v>36.208979013940827</v>
      </c>
      <c r="AA100" s="118">
        <f t="shared" si="28"/>
        <v>9.6</v>
      </c>
      <c r="AB100" s="120">
        <f>IF('Indicator Data'!AD102="No data","x",'Indicator Data'!AD102/'Indicator Data'!$BB102*100000)</f>
        <v>10.632033006965163</v>
      </c>
      <c r="AC100" s="118">
        <f t="shared" si="29"/>
        <v>10</v>
      </c>
      <c r="AD100" s="47">
        <f t="shared" si="30"/>
        <v>6.3</v>
      </c>
      <c r="AE100" s="10">
        <f>IF('Indicator Data'!V102="No data","x",ROUND(IF('Indicator Data'!V102&gt;AE$140,10,IF('Indicator Data'!V102&lt;AE$139,0,10-(AE$140-'Indicator Data'!V102)/(AE$140-AE$139)*10)),1))</f>
        <v>10</v>
      </c>
      <c r="AF100" s="10">
        <f>IF('Indicator Data'!W102="No data","x",ROUND(IF('Indicator Data'!W102&gt;AF$140,10,IF('Indicator Data'!W102&lt;AF$139,0,10-(AF$140-'Indicator Data'!W102)/(AF$140-AF$139)*10)),1))</f>
        <v>1.4</v>
      </c>
      <c r="AG100" s="47">
        <f t="shared" si="31"/>
        <v>5.7</v>
      </c>
      <c r="AH100" s="10">
        <f>IF('Indicator Data'!AP102="No data","x",ROUND(IF('Indicator Data'!AP102&gt;AH$140,10,IF('Indicator Data'!AP102&lt;AH$139,0,10-(AH$140-'Indicator Data'!AP102)/(AH$140-AH$139)*10)),1))</f>
        <v>4</v>
      </c>
      <c r="AI100" s="10">
        <f>IF('Indicator Data'!AQ102="No data","x",ROUND(IF('Indicator Data'!AQ102&gt;AI$140,10,IF('Indicator Data'!AQ102&lt;AI$139,0,10-(AI$140-'Indicator Data'!AQ102)/(AI$140-AI$139)*10)),1))</f>
        <v>4.2</v>
      </c>
      <c r="AJ100" s="47">
        <f t="shared" si="32"/>
        <v>4.0999999999999996</v>
      </c>
      <c r="AK100" s="31">
        <f>'Indicator Data'!AK102+'Indicator Data'!AJ102*0.5+'Indicator Data'!AI102*0.25</f>
        <v>260057.07075582078</v>
      </c>
      <c r="AL100" s="38">
        <f>AK100/'Indicator Data'!BB102</f>
        <v>4.8042862333798161E-2</v>
      </c>
      <c r="AM100" s="47">
        <f t="shared" si="33"/>
        <v>4.8</v>
      </c>
      <c r="AN100" s="38">
        <f>IF('Indicator Data'!AL102="No data","x",'Indicator Data'!AL102/'Indicator Data'!BB102)</f>
        <v>0.31930998987257025</v>
      </c>
      <c r="AO100" s="10">
        <f t="shared" si="34"/>
        <v>10</v>
      </c>
      <c r="AP100" s="47">
        <f t="shared" si="35"/>
        <v>10</v>
      </c>
      <c r="AQ100" s="32">
        <f t="shared" si="36"/>
        <v>6.9</v>
      </c>
      <c r="AR100" s="50">
        <f t="shared" si="37"/>
        <v>7.2</v>
      </c>
      <c r="AU100" s="8">
        <v>3.9</v>
      </c>
    </row>
    <row r="101" spans="1:47">
      <c r="A101" s="8" t="s">
        <v>318</v>
      </c>
      <c r="B101" s="26" t="s">
        <v>319</v>
      </c>
      <c r="C101" s="26" t="s">
        <v>320</v>
      </c>
      <c r="D101" s="10">
        <f>ROUND(IF('Indicator Data'!O103="No data",IF((0.1284*LN('Indicator Data'!BA103)-0.4735)&gt;D$140,0,IF((0.1284*LN('Indicator Data'!BA103)-0.4735)&lt;D$139,10,(D$140-(0.1284*LN('Indicator Data'!BA103)-0.4735))/(D$140-D$139)*10)),IF('Indicator Data'!O103&gt;D$140,0,IF('Indicator Data'!O103&lt;D$139,10,(D$140-'Indicator Data'!O103)/(D$140-D$139)*10))),1)</f>
        <v>5.2</v>
      </c>
      <c r="E101" s="10">
        <f>IF('Indicator Data'!P103="No data","x",ROUND(IF('Indicator Data'!P103&gt;E$140,10,IF('Indicator Data'!P103&lt;E$139,0,10-(E$140-'Indicator Data'!P103)/(E$140-E$139)*10)),1))</f>
        <v>0.7</v>
      </c>
      <c r="F101" s="47">
        <f t="shared" si="19"/>
        <v>3.3</v>
      </c>
      <c r="G101" s="10">
        <f>IF('Indicator Data'!AG103="No data","x",ROUND(IF('Indicator Data'!AG103&gt;G$140,10,IF('Indicator Data'!AG103&lt;G$139,0,10-(G$140-'Indicator Data'!AG103)/(G$140-G$139)*10)),1))</f>
        <v>6.7</v>
      </c>
      <c r="H101" s="10">
        <f>IF('Indicator Data'!AH103="No data","x",ROUND(IF('Indicator Data'!AH103&gt;H$140,10,IF('Indicator Data'!AH103&lt;H$139,0,10-(H$140-'Indicator Data'!AH103)/(H$140-H$139)*10)),1))</f>
        <v>2.8</v>
      </c>
      <c r="I101" s="47">
        <f t="shared" si="20"/>
        <v>4.8</v>
      </c>
      <c r="J101" s="31">
        <f>SUM('Indicator Data'!R103,SUM('Indicator Data'!S103:T103)*1000000)</f>
        <v>2803210067</v>
      </c>
      <c r="K101" s="31">
        <f>J101/'Indicator Data'!BD103</f>
        <v>167.41649463417488</v>
      </c>
      <c r="L101" s="10">
        <f t="shared" si="21"/>
        <v>3.3</v>
      </c>
      <c r="M101" s="10">
        <f>IF('Indicator Data'!U103="No data","x",ROUND(IF('Indicator Data'!U103&gt;M$140,10,IF('Indicator Data'!U103&lt;M$139,0,10-(M$140-'Indicator Data'!U103)/(M$140-M$139)*10)),1))</f>
        <v>3.6</v>
      </c>
      <c r="N101" s="116">
        <f>'Indicator Data'!Q103/'Indicator Data'!BD103*1000000</f>
        <v>175.34157049282217</v>
      </c>
      <c r="O101" s="10">
        <f t="shared" si="22"/>
        <v>10</v>
      </c>
      <c r="P101" s="47">
        <f t="shared" si="23"/>
        <v>5.6</v>
      </c>
      <c r="Q101" s="40">
        <f t="shared" si="24"/>
        <v>4.3</v>
      </c>
      <c r="R101" s="31">
        <f>IF(AND('Indicator Data'!AM103="No data",'Indicator Data'!AN103="No data"),0,SUM('Indicator Data'!AM103:AO103))</f>
        <v>0</v>
      </c>
      <c r="S101" s="10">
        <f t="shared" si="25"/>
        <v>0</v>
      </c>
      <c r="T101" s="37">
        <f>R101/'Indicator Data'!$BB103</f>
        <v>0</v>
      </c>
      <c r="U101" s="10">
        <f t="shared" si="26"/>
        <v>0</v>
      </c>
      <c r="V101" s="11">
        <f t="shared" si="27"/>
        <v>0</v>
      </c>
      <c r="W101" s="10">
        <f>IF('Indicator Data'!AB103="No data","x",ROUND(IF('Indicator Data'!AB103&gt;W$140,10,IF('Indicator Data'!AB103&lt;W$139,0,10-(W$140-'Indicator Data'!AB103)/(W$140-W$139)*10)),1))</f>
        <v>0.5</v>
      </c>
      <c r="X101" s="10">
        <f>IF('Indicator Data'!AA103="No data","x",ROUND(IF('Indicator Data'!AA103&gt;X$140,10,IF('Indicator Data'!AA103&lt;X$139,0,10-(X$140-'Indicator Data'!AA103)/(X$140-X$139)*10)),1))</f>
        <v>2</v>
      </c>
      <c r="Y101" s="10">
        <f>IF('Indicator Data'!AF103="No data","x",ROUND(IF('Indicator Data'!AF103&gt;Y$140,10,IF('Indicator Data'!AF103&lt;Y$139,0,10-(Y$140-'Indicator Data'!AF103)/(Y$140-Y$139)*10)),1))</f>
        <v>2.2000000000000002</v>
      </c>
      <c r="Z101" s="120">
        <f>IF('Indicator Data'!AC103="No data","x",'Indicator Data'!AC103/'Indicator Data'!$BB103*100000)</f>
        <v>0</v>
      </c>
      <c r="AA101" s="118">
        <f t="shared" si="28"/>
        <v>0</v>
      </c>
      <c r="AB101" s="120">
        <f>IF('Indicator Data'!AD103="No data","x",'Indicator Data'!AD103/'Indicator Data'!$BB103*100000)</f>
        <v>1.046271369884032</v>
      </c>
      <c r="AC101" s="118">
        <f t="shared" si="29"/>
        <v>6.7</v>
      </c>
      <c r="AD101" s="47">
        <f t="shared" si="30"/>
        <v>2.2999999999999998</v>
      </c>
      <c r="AE101" s="10">
        <f>IF('Indicator Data'!V103="No data","x",ROUND(IF('Indicator Data'!V103&gt;AE$140,10,IF('Indicator Data'!V103&lt;AE$139,0,10-(AE$140-'Indicator Data'!V103)/(AE$140-AE$139)*10)),1))</f>
        <v>1.8</v>
      </c>
      <c r="AF101" s="10">
        <f>IF('Indicator Data'!W103="No data","x",ROUND(IF('Indicator Data'!W103&gt;AF$140,10,IF('Indicator Data'!W103&lt;AF$139,0,10-(AF$140-'Indicator Data'!W103)/(AF$140-AF$139)*10)),1))</f>
        <v>1.3</v>
      </c>
      <c r="AG101" s="47">
        <f t="shared" si="31"/>
        <v>1.6</v>
      </c>
      <c r="AH101" s="10">
        <f>IF('Indicator Data'!AP103="No data","x",ROUND(IF('Indicator Data'!AP103&gt;AH$140,10,IF('Indicator Data'!AP103&lt;AH$139,0,10-(AH$140-'Indicator Data'!AP103)/(AH$140-AH$139)*10)),1))</f>
        <v>1.7</v>
      </c>
      <c r="AI101" s="10">
        <f>IF('Indicator Data'!AQ103="No data","x",ROUND(IF('Indicator Data'!AQ103&gt;AI$140,10,IF('Indicator Data'!AQ103&lt;AI$139,0,10-(AI$140-'Indicator Data'!AQ103)/(AI$140-AI$139)*10)),1))</f>
        <v>0.8</v>
      </c>
      <c r="AJ101" s="47">
        <f t="shared" si="32"/>
        <v>1.3</v>
      </c>
      <c r="AK101" s="31">
        <f>'Indicator Data'!AK103+'Indicator Data'!AJ103*0.5+'Indicator Data'!AI103*0.25</f>
        <v>3335</v>
      </c>
      <c r="AL101" s="38">
        <f>AK101/'Indicator Data'!BB103</f>
        <v>8.0427473832131587E-4</v>
      </c>
      <c r="AM101" s="47">
        <f t="shared" si="33"/>
        <v>0.1</v>
      </c>
      <c r="AN101" s="38">
        <f>IF('Indicator Data'!AL103="No data","x",'Indicator Data'!AL103/'Indicator Data'!BB103)</f>
        <v>1.7712372542952732E-2</v>
      </c>
      <c r="AO101" s="10">
        <f t="shared" si="34"/>
        <v>0.9</v>
      </c>
      <c r="AP101" s="47">
        <f t="shared" si="35"/>
        <v>0.9</v>
      </c>
      <c r="AQ101" s="32">
        <f t="shared" si="36"/>
        <v>1.3</v>
      </c>
      <c r="AR101" s="50">
        <f t="shared" si="37"/>
        <v>0.7</v>
      </c>
      <c r="AU101" s="8">
        <v>1.2</v>
      </c>
    </row>
    <row r="102" spans="1:47">
      <c r="A102" s="8" t="s">
        <v>321</v>
      </c>
      <c r="B102" s="26" t="s">
        <v>319</v>
      </c>
      <c r="C102" s="26" t="s">
        <v>322</v>
      </c>
      <c r="D102" s="10">
        <f>ROUND(IF('Indicator Data'!O104="No data",IF((0.1284*LN('Indicator Data'!BA104)-0.4735)&gt;D$140,0,IF((0.1284*LN('Indicator Data'!BA104)-0.4735)&lt;D$139,10,(D$140-(0.1284*LN('Indicator Data'!BA104)-0.4735))/(D$140-D$139)*10)),IF('Indicator Data'!O104&gt;D$140,0,IF('Indicator Data'!O104&lt;D$139,10,(D$140-'Indicator Data'!O104)/(D$140-D$139)*10))),1)</f>
        <v>8.5</v>
      </c>
      <c r="E102" s="10">
        <f>IF('Indicator Data'!P104="No data","x",ROUND(IF('Indicator Data'!P104&gt;E$140,10,IF('Indicator Data'!P104&lt;E$139,0,10-(E$140-'Indicator Data'!P104)/(E$140-E$139)*10)),1))</f>
        <v>6.9</v>
      </c>
      <c r="F102" s="47">
        <f t="shared" si="19"/>
        <v>7.8</v>
      </c>
      <c r="G102" s="10">
        <f>IF('Indicator Data'!AG104="No data","x",ROUND(IF('Indicator Data'!AG104&gt;G$140,10,IF('Indicator Data'!AG104&lt;G$139,0,10-(G$140-'Indicator Data'!AG104)/(G$140-G$139)*10)),1))</f>
        <v>6.7</v>
      </c>
      <c r="H102" s="10">
        <f>IF('Indicator Data'!AH104="No data","x",ROUND(IF('Indicator Data'!AH104&gt;H$140,10,IF('Indicator Data'!AH104&lt;H$139,0,10-(H$140-'Indicator Data'!AH104)/(H$140-H$139)*10)),1))</f>
        <v>2.8</v>
      </c>
      <c r="I102" s="47">
        <f t="shared" si="20"/>
        <v>4.8</v>
      </c>
      <c r="J102" s="31">
        <f>SUM('Indicator Data'!R104,SUM('Indicator Data'!S104:T104)*1000000)</f>
        <v>2803210067</v>
      </c>
      <c r="K102" s="31">
        <f>J102/'Indicator Data'!BD104</f>
        <v>167.41649463417488</v>
      </c>
      <c r="L102" s="10">
        <f t="shared" si="21"/>
        <v>3.3</v>
      </c>
      <c r="M102" s="10">
        <f>IF('Indicator Data'!U104="No data","x",ROUND(IF('Indicator Data'!U104&gt;M$140,10,IF('Indicator Data'!U104&lt;M$139,0,10-(M$140-'Indicator Data'!U104)/(M$140-M$139)*10)),1))</f>
        <v>3.6</v>
      </c>
      <c r="N102" s="116">
        <f>'Indicator Data'!Q104/'Indicator Data'!BD104*1000000</f>
        <v>175.34157049282217</v>
      </c>
      <c r="O102" s="10">
        <f t="shared" si="22"/>
        <v>10</v>
      </c>
      <c r="P102" s="47">
        <f t="shared" si="23"/>
        <v>5.6</v>
      </c>
      <c r="Q102" s="40">
        <f t="shared" si="24"/>
        <v>6.5</v>
      </c>
      <c r="R102" s="31">
        <f>IF(AND('Indicator Data'!AM104="No data",'Indicator Data'!AN104="No data"),0,SUM('Indicator Data'!AM104:AO104))</f>
        <v>0</v>
      </c>
      <c r="S102" s="10">
        <f t="shared" si="25"/>
        <v>0</v>
      </c>
      <c r="T102" s="37">
        <f>R102/'Indicator Data'!$BB104</f>
        <v>0</v>
      </c>
      <c r="U102" s="10">
        <f t="shared" si="26"/>
        <v>0</v>
      </c>
      <c r="V102" s="11">
        <f t="shared" si="27"/>
        <v>0</v>
      </c>
      <c r="W102" s="10">
        <f>IF('Indicator Data'!AB104="No data","x",ROUND(IF('Indicator Data'!AB104&gt;W$140,10,IF('Indicator Data'!AB104&lt;W$139,0,10-(W$140-'Indicator Data'!AB104)/(W$140-W$139)*10)),1))</f>
        <v>0.3</v>
      </c>
      <c r="X102" s="10">
        <f>IF('Indicator Data'!AA104="No data","x",ROUND(IF('Indicator Data'!AA104&gt;X$140,10,IF('Indicator Data'!AA104&lt;X$139,0,10-(X$140-'Indicator Data'!AA104)/(X$140-X$139)*10)),1))</f>
        <v>2</v>
      </c>
      <c r="Y102" s="10">
        <f>IF('Indicator Data'!AF104="No data","x",ROUND(IF('Indicator Data'!AF104&gt;Y$140,10,IF('Indicator Data'!AF104&lt;Y$139,0,10-(Y$140-'Indicator Data'!AF104)/(Y$140-Y$139)*10)),1))</f>
        <v>2.2000000000000002</v>
      </c>
      <c r="Z102" s="120">
        <f>IF('Indicator Data'!AC104="No data","x",'Indicator Data'!AC104/'Indicator Data'!$BB104*100000)</f>
        <v>0</v>
      </c>
      <c r="AA102" s="118">
        <f t="shared" si="28"/>
        <v>0</v>
      </c>
      <c r="AB102" s="120">
        <f>IF('Indicator Data'!AD104="No data","x",'Indicator Data'!AD104/'Indicator Data'!$BB104*100000)</f>
        <v>2.1217346776052373</v>
      </c>
      <c r="AC102" s="118">
        <f t="shared" si="29"/>
        <v>7.8</v>
      </c>
      <c r="AD102" s="47">
        <f t="shared" si="30"/>
        <v>2.5</v>
      </c>
      <c r="AE102" s="10">
        <f>IF('Indicator Data'!V104="No data","x",ROUND(IF('Indicator Data'!V104&gt;AE$140,10,IF('Indicator Data'!V104&lt;AE$139,0,10-(AE$140-'Indicator Data'!V104)/(AE$140-AE$139)*10)),1))</f>
        <v>3.2</v>
      </c>
      <c r="AF102" s="10">
        <f>IF('Indicator Data'!W104="No data","x",ROUND(IF('Indicator Data'!W104&gt;AF$140,10,IF('Indicator Data'!W104&lt;AF$139,0,10-(AF$140-'Indicator Data'!W104)/(AF$140-AF$139)*10)),1))</f>
        <v>1.7</v>
      </c>
      <c r="AG102" s="47">
        <f t="shared" si="31"/>
        <v>2.5</v>
      </c>
      <c r="AH102" s="10">
        <f>IF('Indicator Data'!AP104="No data","x",ROUND(IF('Indicator Data'!AP104&gt;AH$140,10,IF('Indicator Data'!AP104&lt;AH$139,0,10-(AH$140-'Indicator Data'!AP104)/(AH$140-AH$139)*10)),1))</f>
        <v>6.6</v>
      </c>
      <c r="AI102" s="10">
        <f>IF('Indicator Data'!AQ104="No data","x",ROUND(IF('Indicator Data'!AQ104&gt;AI$140,10,IF('Indicator Data'!AQ104&lt;AI$139,0,10-(AI$140-'Indicator Data'!AQ104)/(AI$140-AI$139)*10)),1))</f>
        <v>5.8</v>
      </c>
      <c r="AJ102" s="47">
        <f t="shared" si="32"/>
        <v>6.2</v>
      </c>
      <c r="AK102" s="31">
        <f>'Indicator Data'!AK104+'Indicator Data'!AJ104*0.5+'Indicator Data'!AI104*0.25</f>
        <v>0</v>
      </c>
      <c r="AL102" s="38">
        <f>AK102/'Indicator Data'!BB104</f>
        <v>0</v>
      </c>
      <c r="AM102" s="47">
        <f t="shared" si="33"/>
        <v>0</v>
      </c>
      <c r="AN102" s="38">
        <f>IF('Indicator Data'!AL104="No data","x",'Indicator Data'!AL104/'Indicator Data'!BB104)</f>
        <v>2.588260494695983E-2</v>
      </c>
      <c r="AO102" s="10">
        <f t="shared" si="34"/>
        <v>1.3</v>
      </c>
      <c r="AP102" s="47">
        <f t="shared" si="35"/>
        <v>1.3</v>
      </c>
      <c r="AQ102" s="32">
        <f t="shared" si="36"/>
        <v>2.8</v>
      </c>
      <c r="AR102" s="50">
        <f t="shared" si="37"/>
        <v>1.5</v>
      </c>
      <c r="AU102" s="8">
        <v>2.2000000000000002</v>
      </c>
    </row>
    <row r="103" spans="1:47">
      <c r="A103" s="8" t="s">
        <v>323</v>
      </c>
      <c r="B103" s="26" t="s">
        <v>319</v>
      </c>
      <c r="C103" s="26" t="s">
        <v>324</v>
      </c>
      <c r="D103" s="10">
        <f>ROUND(IF('Indicator Data'!O105="No data",IF((0.1284*LN('Indicator Data'!BA105)-0.4735)&gt;D$140,0,IF((0.1284*LN('Indicator Data'!BA105)-0.4735)&lt;D$139,10,(D$140-(0.1284*LN('Indicator Data'!BA105)-0.4735))/(D$140-D$139)*10)),IF('Indicator Data'!O105&gt;D$140,0,IF('Indicator Data'!O105&lt;D$139,10,(D$140-'Indicator Data'!O105)/(D$140-D$139)*10))),1)</f>
        <v>6.8</v>
      </c>
      <c r="E103" s="10">
        <f>IF('Indicator Data'!P105="No data","x",ROUND(IF('Indicator Data'!P105&gt;E$140,10,IF('Indicator Data'!P105&lt;E$139,0,10-(E$140-'Indicator Data'!P105)/(E$140-E$139)*10)),1))</f>
        <v>5.2</v>
      </c>
      <c r="F103" s="47">
        <f t="shared" si="19"/>
        <v>6.1</v>
      </c>
      <c r="G103" s="10">
        <f>IF('Indicator Data'!AG105="No data","x",ROUND(IF('Indicator Data'!AG105&gt;G$140,10,IF('Indicator Data'!AG105&lt;G$139,0,10-(G$140-'Indicator Data'!AG105)/(G$140-G$139)*10)),1))</f>
        <v>6.7</v>
      </c>
      <c r="H103" s="10">
        <f>IF('Indicator Data'!AH105="No data","x",ROUND(IF('Indicator Data'!AH105&gt;H$140,10,IF('Indicator Data'!AH105&lt;H$139,0,10-(H$140-'Indicator Data'!AH105)/(H$140-H$139)*10)),1))</f>
        <v>2.8</v>
      </c>
      <c r="I103" s="47">
        <f t="shared" si="20"/>
        <v>4.8</v>
      </c>
      <c r="J103" s="31">
        <f>SUM('Indicator Data'!R105,SUM('Indicator Data'!S105:T105)*1000000)</f>
        <v>2803210067</v>
      </c>
      <c r="K103" s="31">
        <f>J103/'Indicator Data'!BD105</f>
        <v>167.41649463417488</v>
      </c>
      <c r="L103" s="10">
        <f t="shared" si="21"/>
        <v>3.3</v>
      </c>
      <c r="M103" s="10">
        <f>IF('Indicator Data'!U105="No data","x",ROUND(IF('Indicator Data'!U105&gt;M$140,10,IF('Indicator Data'!U105&lt;M$139,0,10-(M$140-'Indicator Data'!U105)/(M$140-M$139)*10)),1))</f>
        <v>3.6</v>
      </c>
      <c r="N103" s="116">
        <f>'Indicator Data'!Q105/'Indicator Data'!BD105*1000000</f>
        <v>175.34157049282217</v>
      </c>
      <c r="O103" s="10">
        <f t="shared" si="22"/>
        <v>10</v>
      </c>
      <c r="P103" s="47">
        <f t="shared" si="23"/>
        <v>5.6</v>
      </c>
      <c r="Q103" s="40">
        <f t="shared" si="24"/>
        <v>5.7</v>
      </c>
      <c r="R103" s="31">
        <f>IF(AND('Indicator Data'!AM105="No data",'Indicator Data'!AN105="No data"),0,SUM('Indicator Data'!AM105:AO105))</f>
        <v>0</v>
      </c>
      <c r="S103" s="10">
        <f t="shared" si="25"/>
        <v>0</v>
      </c>
      <c r="T103" s="37">
        <f>R103/'Indicator Data'!$BB105</f>
        <v>0</v>
      </c>
      <c r="U103" s="10">
        <f t="shared" si="26"/>
        <v>0</v>
      </c>
      <c r="V103" s="11">
        <f t="shared" si="27"/>
        <v>0</v>
      </c>
      <c r="W103" s="10">
        <f>IF('Indicator Data'!AB105="No data","x",ROUND(IF('Indicator Data'!AB105&gt;W$140,10,IF('Indicator Data'!AB105&lt;W$139,0,10-(W$140-'Indicator Data'!AB105)/(W$140-W$139)*10)),1))</f>
        <v>0.6</v>
      </c>
      <c r="X103" s="10">
        <f>IF('Indicator Data'!AA105="No data","x",ROUND(IF('Indicator Data'!AA105&gt;X$140,10,IF('Indicator Data'!AA105&lt;X$139,0,10-(X$140-'Indicator Data'!AA105)/(X$140-X$139)*10)),1))</f>
        <v>2</v>
      </c>
      <c r="Y103" s="10">
        <f>IF('Indicator Data'!AF105="No data","x",ROUND(IF('Indicator Data'!AF105&gt;Y$140,10,IF('Indicator Data'!AF105&lt;Y$139,0,10-(Y$140-'Indicator Data'!AF105)/(Y$140-Y$139)*10)),1))</f>
        <v>2.2000000000000002</v>
      </c>
      <c r="Z103" s="120">
        <f>IF('Indicator Data'!AC105="No data","x",'Indicator Data'!AC105/'Indicator Data'!$BB105*100000)</f>
        <v>0</v>
      </c>
      <c r="AA103" s="118">
        <f t="shared" si="28"/>
        <v>0</v>
      </c>
      <c r="AB103" s="120">
        <f>IF('Indicator Data'!AD105="No data","x",'Indicator Data'!AD105/'Indicator Data'!$BB105*100000)</f>
        <v>4.3355350523012355</v>
      </c>
      <c r="AC103" s="118">
        <f t="shared" si="29"/>
        <v>8.8000000000000007</v>
      </c>
      <c r="AD103" s="47">
        <f t="shared" si="30"/>
        <v>2.7</v>
      </c>
      <c r="AE103" s="10">
        <f>IF('Indicator Data'!V105="No data","x",ROUND(IF('Indicator Data'!V105&gt;AE$140,10,IF('Indicator Data'!V105&lt;AE$139,0,10-(AE$140-'Indicator Data'!V105)/(AE$140-AE$139)*10)),1))</f>
        <v>2.2999999999999998</v>
      </c>
      <c r="AF103" s="10">
        <f>IF('Indicator Data'!W105="No data","x",ROUND(IF('Indicator Data'!W105&gt;AF$140,10,IF('Indicator Data'!W105&lt;AF$139,0,10-(AF$140-'Indicator Data'!W105)/(AF$140-AF$139)*10)),1))</f>
        <v>1.7</v>
      </c>
      <c r="AG103" s="47">
        <f t="shared" si="31"/>
        <v>2</v>
      </c>
      <c r="AH103" s="10">
        <f>IF('Indicator Data'!AP105="No data","x",ROUND(IF('Indicator Data'!AP105&gt;AH$140,10,IF('Indicator Data'!AP105&lt;AH$139,0,10-(AH$140-'Indicator Data'!AP105)/(AH$140-AH$139)*10)),1))</f>
        <v>4.7</v>
      </c>
      <c r="AI103" s="10">
        <f>IF('Indicator Data'!AQ105="No data","x",ROUND(IF('Indicator Data'!AQ105&gt;AI$140,10,IF('Indicator Data'!AQ105&lt;AI$139,0,10-(AI$140-'Indicator Data'!AQ105)/(AI$140-AI$139)*10)),1))</f>
        <v>3.3</v>
      </c>
      <c r="AJ103" s="47">
        <f t="shared" si="32"/>
        <v>4</v>
      </c>
      <c r="AK103" s="31">
        <f>'Indicator Data'!AK105+'Indicator Data'!AJ105*0.5+'Indicator Data'!AI105*0.25</f>
        <v>0</v>
      </c>
      <c r="AL103" s="38">
        <f>AK103/'Indicator Data'!BB105</f>
        <v>0</v>
      </c>
      <c r="AM103" s="47">
        <f t="shared" si="33"/>
        <v>0</v>
      </c>
      <c r="AN103" s="38">
        <f>IF('Indicator Data'!AL105="No data","x",'Indicator Data'!AL105/'Indicator Data'!BB105)</f>
        <v>1.9395907762260474E-2</v>
      </c>
      <c r="AO103" s="10">
        <f t="shared" si="34"/>
        <v>1</v>
      </c>
      <c r="AP103" s="47">
        <f t="shared" si="35"/>
        <v>1</v>
      </c>
      <c r="AQ103" s="32">
        <f t="shared" si="36"/>
        <v>2</v>
      </c>
      <c r="AR103" s="50">
        <f t="shared" si="37"/>
        <v>1</v>
      </c>
      <c r="AU103" s="8">
        <v>5.0999999999999996</v>
      </c>
    </row>
    <row r="104" spans="1:47">
      <c r="A104" s="8" t="s">
        <v>325</v>
      </c>
      <c r="B104" s="26" t="s">
        <v>319</v>
      </c>
      <c r="C104" s="26" t="s">
        <v>326</v>
      </c>
      <c r="D104" s="10">
        <f>ROUND(IF('Indicator Data'!O106="No data",IF((0.1284*LN('Indicator Data'!BA106)-0.4735)&gt;D$140,0,IF((0.1284*LN('Indicator Data'!BA106)-0.4735)&lt;D$139,10,(D$140-(0.1284*LN('Indicator Data'!BA106)-0.4735))/(D$140-D$139)*10)),IF('Indicator Data'!O106&gt;D$140,0,IF('Indicator Data'!O106&lt;D$139,10,(D$140-'Indicator Data'!O106)/(D$140-D$139)*10))),1)</f>
        <v>7.5</v>
      </c>
      <c r="E104" s="10">
        <f>IF('Indicator Data'!P106="No data","x",ROUND(IF('Indicator Data'!P106&gt;E$140,10,IF('Indicator Data'!P106&lt;E$139,0,10-(E$140-'Indicator Data'!P106)/(E$140-E$139)*10)),1))</f>
        <v>10</v>
      </c>
      <c r="F104" s="47">
        <f t="shared" si="19"/>
        <v>9.1</v>
      </c>
      <c r="G104" s="10">
        <f>IF('Indicator Data'!AG106="No data","x",ROUND(IF('Indicator Data'!AG106&gt;G$140,10,IF('Indicator Data'!AG106&lt;G$139,0,10-(G$140-'Indicator Data'!AG106)/(G$140-G$139)*10)),1))</f>
        <v>6.7</v>
      </c>
      <c r="H104" s="10">
        <f>IF('Indicator Data'!AH106="No data","x",ROUND(IF('Indicator Data'!AH106&gt;H$140,10,IF('Indicator Data'!AH106&lt;H$139,0,10-(H$140-'Indicator Data'!AH106)/(H$140-H$139)*10)),1))</f>
        <v>2.8</v>
      </c>
      <c r="I104" s="47">
        <f t="shared" si="20"/>
        <v>4.8</v>
      </c>
      <c r="J104" s="31">
        <f>SUM('Indicator Data'!R106,SUM('Indicator Data'!S106:T106)*1000000)</f>
        <v>2803210067</v>
      </c>
      <c r="K104" s="31">
        <f>J104/'Indicator Data'!BD106</f>
        <v>167.41649463417488</v>
      </c>
      <c r="L104" s="10">
        <f t="shared" si="21"/>
        <v>3.3</v>
      </c>
      <c r="M104" s="10">
        <f>IF('Indicator Data'!U106="No data","x",ROUND(IF('Indicator Data'!U106&gt;M$140,10,IF('Indicator Data'!U106&lt;M$139,0,10-(M$140-'Indicator Data'!U106)/(M$140-M$139)*10)),1))</f>
        <v>3.6</v>
      </c>
      <c r="N104" s="116">
        <f>'Indicator Data'!Q106/'Indicator Data'!BD106*1000000</f>
        <v>175.34157049282217</v>
      </c>
      <c r="O104" s="10">
        <f t="shared" si="22"/>
        <v>10</v>
      </c>
      <c r="P104" s="47">
        <f t="shared" si="23"/>
        <v>5.6</v>
      </c>
      <c r="Q104" s="40">
        <f t="shared" si="24"/>
        <v>7.2</v>
      </c>
      <c r="R104" s="31">
        <f>IF(AND('Indicator Data'!AM106="No data",'Indicator Data'!AN106="No data"),0,SUM('Indicator Data'!AM106:AO106))</f>
        <v>0</v>
      </c>
      <c r="S104" s="10">
        <f t="shared" si="25"/>
        <v>0</v>
      </c>
      <c r="T104" s="37">
        <f>R104/'Indicator Data'!$BB106</f>
        <v>0</v>
      </c>
      <c r="U104" s="10">
        <f t="shared" si="26"/>
        <v>0</v>
      </c>
      <c r="V104" s="11">
        <f t="shared" si="27"/>
        <v>0</v>
      </c>
      <c r="W104" s="10">
        <f>IF('Indicator Data'!AB106="No data","x",ROUND(IF('Indicator Data'!AB106&gt;W$140,10,IF('Indicator Data'!AB106&lt;W$139,0,10-(W$140-'Indicator Data'!AB106)/(W$140-W$139)*10)),1))</f>
        <v>0.5</v>
      </c>
      <c r="X104" s="10">
        <f>IF('Indicator Data'!AA106="No data","x",ROUND(IF('Indicator Data'!AA106&gt;X$140,10,IF('Indicator Data'!AA106&lt;X$139,0,10-(X$140-'Indicator Data'!AA106)/(X$140-X$139)*10)),1))</f>
        <v>2</v>
      </c>
      <c r="Y104" s="10">
        <f>IF('Indicator Data'!AF106="No data","x",ROUND(IF('Indicator Data'!AF106&gt;Y$140,10,IF('Indicator Data'!AF106&lt;Y$139,0,10-(Y$140-'Indicator Data'!AF106)/(Y$140-Y$139)*10)),1))</f>
        <v>2.2000000000000002</v>
      </c>
      <c r="Z104" s="120">
        <f>IF('Indicator Data'!AC106="No data","x",'Indicator Data'!AC106/'Indicator Data'!$BB106*100000)</f>
        <v>0</v>
      </c>
      <c r="AA104" s="118">
        <f t="shared" si="28"/>
        <v>0</v>
      </c>
      <c r="AB104" s="120">
        <f>IF('Indicator Data'!AD106="No data","x",'Indicator Data'!AD106/'Indicator Data'!$BB106*100000)</f>
        <v>5.354115910154138</v>
      </c>
      <c r="AC104" s="118">
        <f t="shared" si="29"/>
        <v>9.1</v>
      </c>
      <c r="AD104" s="47">
        <f t="shared" si="30"/>
        <v>2.8</v>
      </c>
      <c r="AE104" s="10">
        <f>IF('Indicator Data'!V106="No data","x",ROUND(IF('Indicator Data'!V106&gt;AE$140,10,IF('Indicator Data'!V106&lt;AE$139,0,10-(AE$140-'Indicator Data'!V106)/(AE$140-AE$139)*10)),1))</f>
        <v>2.4</v>
      </c>
      <c r="AF104" s="10">
        <f>IF('Indicator Data'!W106="No data","x",ROUND(IF('Indicator Data'!W106&gt;AF$140,10,IF('Indicator Data'!W106&lt;AF$139,0,10-(AF$140-'Indicator Data'!W106)/(AF$140-AF$139)*10)),1))</f>
        <v>1.8</v>
      </c>
      <c r="AG104" s="47">
        <f t="shared" si="31"/>
        <v>2.1</v>
      </c>
      <c r="AH104" s="10">
        <f>IF('Indicator Data'!AP106="No data","x",ROUND(IF('Indicator Data'!AP106&gt;AH$140,10,IF('Indicator Data'!AP106&lt;AH$139,0,10-(AH$140-'Indicator Data'!AP106)/(AH$140-AH$139)*10)),1))</f>
        <v>3</v>
      </c>
      <c r="AI104" s="10">
        <f>IF('Indicator Data'!AQ106="No data","x",ROUND(IF('Indicator Data'!AQ106&gt;AI$140,10,IF('Indicator Data'!AQ106&lt;AI$139,0,10-(AI$140-'Indicator Data'!AQ106)/(AI$140-AI$139)*10)),1))</f>
        <v>5.2</v>
      </c>
      <c r="AJ104" s="47">
        <f t="shared" si="32"/>
        <v>4.0999999999999996</v>
      </c>
      <c r="AK104" s="31">
        <f>'Indicator Data'!AK106+'Indicator Data'!AJ106*0.5+'Indicator Data'!AI106*0.25</f>
        <v>0</v>
      </c>
      <c r="AL104" s="38">
        <f>AK104/'Indicator Data'!BB106</f>
        <v>0</v>
      </c>
      <c r="AM104" s="47">
        <f t="shared" si="33"/>
        <v>0</v>
      </c>
      <c r="AN104" s="38">
        <f>IF('Indicator Data'!AL106="No data","x",'Indicator Data'!AL106/'Indicator Data'!BB106)</f>
        <v>3.1739939578232367E-2</v>
      </c>
      <c r="AO104" s="10">
        <f t="shared" si="34"/>
        <v>1.6</v>
      </c>
      <c r="AP104" s="47">
        <f t="shared" si="35"/>
        <v>1.6</v>
      </c>
      <c r="AQ104" s="32">
        <f t="shared" si="36"/>
        <v>2.2000000000000002</v>
      </c>
      <c r="AR104" s="50">
        <f t="shared" si="37"/>
        <v>1.2</v>
      </c>
      <c r="AU104" s="8">
        <v>1.9</v>
      </c>
    </row>
    <row r="105" spans="1:47">
      <c r="A105" s="8" t="s">
        <v>327</v>
      </c>
      <c r="B105" s="26" t="s">
        <v>319</v>
      </c>
      <c r="C105" s="26" t="s">
        <v>328</v>
      </c>
      <c r="D105" s="10">
        <f>ROUND(IF('Indicator Data'!O107="No data",IF((0.1284*LN('Indicator Data'!BA107)-0.4735)&gt;D$140,0,IF((0.1284*LN('Indicator Data'!BA107)-0.4735)&lt;D$139,10,(D$140-(0.1284*LN('Indicator Data'!BA107)-0.4735))/(D$140-D$139)*10)),IF('Indicator Data'!O107&gt;D$140,0,IF('Indicator Data'!O107&lt;D$139,10,(D$140-'Indicator Data'!O107)/(D$140-D$139)*10))),1)</f>
        <v>7.5</v>
      </c>
      <c r="E105" s="10">
        <f>IF('Indicator Data'!P107="No data","x",ROUND(IF('Indicator Data'!P107&gt;E$140,10,IF('Indicator Data'!P107&lt;E$139,0,10-(E$140-'Indicator Data'!P107)/(E$140-E$139)*10)),1))</f>
        <v>5.6</v>
      </c>
      <c r="F105" s="47">
        <f t="shared" si="19"/>
        <v>6.7</v>
      </c>
      <c r="G105" s="10">
        <f>IF('Indicator Data'!AG107="No data","x",ROUND(IF('Indicator Data'!AG107&gt;G$140,10,IF('Indicator Data'!AG107&lt;G$139,0,10-(G$140-'Indicator Data'!AG107)/(G$140-G$139)*10)),1))</f>
        <v>6.7</v>
      </c>
      <c r="H105" s="10">
        <f>IF('Indicator Data'!AH107="No data","x",ROUND(IF('Indicator Data'!AH107&gt;H$140,10,IF('Indicator Data'!AH107&lt;H$139,0,10-(H$140-'Indicator Data'!AH107)/(H$140-H$139)*10)),1))</f>
        <v>2.8</v>
      </c>
      <c r="I105" s="47">
        <f t="shared" si="20"/>
        <v>4.8</v>
      </c>
      <c r="J105" s="31">
        <f>SUM('Indicator Data'!R107,SUM('Indicator Data'!S107:T107)*1000000)</f>
        <v>2803210067</v>
      </c>
      <c r="K105" s="31">
        <f>J105/'Indicator Data'!BD107</f>
        <v>167.41649463417488</v>
      </c>
      <c r="L105" s="10">
        <f t="shared" si="21"/>
        <v>3.3</v>
      </c>
      <c r="M105" s="10">
        <f>IF('Indicator Data'!U107="No data","x",ROUND(IF('Indicator Data'!U107&gt;M$140,10,IF('Indicator Data'!U107&lt;M$139,0,10-(M$140-'Indicator Data'!U107)/(M$140-M$139)*10)),1))</f>
        <v>3.6</v>
      </c>
      <c r="N105" s="116">
        <f>'Indicator Data'!Q107/'Indicator Data'!BD107*1000000</f>
        <v>175.34157049282217</v>
      </c>
      <c r="O105" s="10">
        <f t="shared" si="22"/>
        <v>10</v>
      </c>
      <c r="P105" s="47">
        <f t="shared" si="23"/>
        <v>5.6</v>
      </c>
      <c r="Q105" s="40">
        <f t="shared" si="24"/>
        <v>6</v>
      </c>
      <c r="R105" s="31">
        <f>IF(AND('Indicator Data'!AM107="No data",'Indicator Data'!AN107="No data"),0,SUM('Indicator Data'!AM107:AO107))</f>
        <v>0</v>
      </c>
      <c r="S105" s="10">
        <f t="shared" si="25"/>
        <v>0</v>
      </c>
      <c r="T105" s="37">
        <f>R105/'Indicator Data'!$BB107</f>
        <v>0</v>
      </c>
      <c r="U105" s="10">
        <f t="shared" si="26"/>
        <v>0</v>
      </c>
      <c r="V105" s="11">
        <f t="shared" si="27"/>
        <v>0</v>
      </c>
      <c r="W105" s="10">
        <f>IF('Indicator Data'!AB107="No data","x",ROUND(IF('Indicator Data'!AB107&gt;W$140,10,IF('Indicator Data'!AB107&lt;W$139,0,10-(W$140-'Indicator Data'!AB107)/(W$140-W$139)*10)),1))</f>
        <v>0.3</v>
      </c>
      <c r="X105" s="10">
        <f>IF('Indicator Data'!AA107="No data","x",ROUND(IF('Indicator Data'!AA107&gt;X$140,10,IF('Indicator Data'!AA107&lt;X$139,0,10-(X$140-'Indicator Data'!AA107)/(X$140-X$139)*10)),1))</f>
        <v>2</v>
      </c>
      <c r="Y105" s="10">
        <f>IF('Indicator Data'!AF107="No data","x",ROUND(IF('Indicator Data'!AF107&gt;Y$140,10,IF('Indicator Data'!AF107&lt;Y$139,0,10-(Y$140-'Indicator Data'!AF107)/(Y$140-Y$139)*10)),1))</f>
        <v>2.2000000000000002</v>
      </c>
      <c r="Z105" s="120">
        <f>IF('Indicator Data'!AC107="No data","x",'Indicator Data'!AC107/'Indicator Data'!$BB107*100000)</f>
        <v>0</v>
      </c>
      <c r="AA105" s="118">
        <f t="shared" si="28"/>
        <v>0</v>
      </c>
      <c r="AB105" s="120">
        <f>IF('Indicator Data'!AD107="No data","x",'Indicator Data'!AD107/'Indicator Data'!$BB107*100000)</f>
        <v>3.32117297234146</v>
      </c>
      <c r="AC105" s="118">
        <f t="shared" si="29"/>
        <v>8.4</v>
      </c>
      <c r="AD105" s="47">
        <f t="shared" si="30"/>
        <v>2.6</v>
      </c>
      <c r="AE105" s="10">
        <f>IF('Indicator Data'!V107="No data","x",ROUND(IF('Indicator Data'!V107&gt;AE$140,10,IF('Indicator Data'!V107&lt;AE$139,0,10-(AE$140-'Indicator Data'!V107)/(AE$140-AE$139)*10)),1))</f>
        <v>2.5</v>
      </c>
      <c r="AF105" s="10">
        <f>IF('Indicator Data'!W107="No data","x",ROUND(IF('Indicator Data'!W107&gt;AF$140,10,IF('Indicator Data'!W107&lt;AF$139,0,10-(AF$140-'Indicator Data'!W107)/(AF$140-AF$139)*10)),1))</f>
        <v>2</v>
      </c>
      <c r="AG105" s="47">
        <f t="shared" si="31"/>
        <v>2.2999999999999998</v>
      </c>
      <c r="AH105" s="10">
        <f>IF('Indicator Data'!AP107="No data","x",ROUND(IF('Indicator Data'!AP107&gt;AH$140,10,IF('Indicator Data'!AP107&lt;AH$139,0,10-(AH$140-'Indicator Data'!AP107)/(AH$140-AH$139)*10)),1))</f>
        <v>3.7</v>
      </c>
      <c r="AI105" s="10">
        <f>IF('Indicator Data'!AQ107="No data","x",ROUND(IF('Indicator Data'!AQ107&gt;AI$140,10,IF('Indicator Data'!AQ107&lt;AI$139,0,10-(AI$140-'Indicator Data'!AQ107)/(AI$140-AI$139)*10)),1))</f>
        <v>3.9</v>
      </c>
      <c r="AJ105" s="47">
        <f t="shared" si="32"/>
        <v>3.8</v>
      </c>
      <c r="AK105" s="31">
        <f>'Indicator Data'!AK107+'Indicator Data'!AJ107*0.5+'Indicator Data'!AI107*0.25</f>
        <v>0</v>
      </c>
      <c r="AL105" s="38">
        <f>AK105/'Indicator Data'!BB107</f>
        <v>0</v>
      </c>
      <c r="AM105" s="47">
        <f t="shared" si="33"/>
        <v>0</v>
      </c>
      <c r="AN105" s="38">
        <f>IF('Indicator Data'!AL107="No data","x",'Indicator Data'!AL107/'Indicator Data'!BB107)</f>
        <v>2.4489705305962471E-2</v>
      </c>
      <c r="AO105" s="10">
        <f t="shared" si="34"/>
        <v>1.2</v>
      </c>
      <c r="AP105" s="47">
        <f t="shared" si="35"/>
        <v>1.2</v>
      </c>
      <c r="AQ105" s="32">
        <f t="shared" si="36"/>
        <v>2.1</v>
      </c>
      <c r="AR105" s="50">
        <f t="shared" si="37"/>
        <v>1.1000000000000001</v>
      </c>
      <c r="AU105" s="8">
        <v>1.6</v>
      </c>
    </row>
    <row r="106" spans="1:47">
      <c r="A106" s="8" t="s">
        <v>329</v>
      </c>
      <c r="B106" s="26" t="s">
        <v>319</v>
      </c>
      <c r="C106" s="26" t="s">
        <v>330</v>
      </c>
      <c r="D106" s="10">
        <f>ROUND(IF('Indicator Data'!O108="No data",IF((0.1284*LN('Indicator Data'!BA108)-0.4735)&gt;D$140,0,IF((0.1284*LN('Indicator Data'!BA108)-0.4735)&lt;D$139,10,(D$140-(0.1284*LN('Indicator Data'!BA108)-0.4735))/(D$140-D$139)*10)),IF('Indicator Data'!O108&gt;D$140,0,IF('Indicator Data'!O108&lt;D$139,10,(D$140-'Indicator Data'!O108)/(D$140-D$139)*10))),1)</f>
        <v>7.5</v>
      </c>
      <c r="E106" s="10">
        <f>IF('Indicator Data'!P108="No data","x",ROUND(IF('Indicator Data'!P108&gt;E$140,10,IF('Indicator Data'!P108&lt;E$139,0,10-(E$140-'Indicator Data'!P108)/(E$140-E$139)*10)),1))</f>
        <v>5.3</v>
      </c>
      <c r="F106" s="47">
        <f t="shared" si="19"/>
        <v>6.5</v>
      </c>
      <c r="G106" s="10">
        <f>IF('Indicator Data'!AG108="No data","x",ROUND(IF('Indicator Data'!AG108&gt;G$140,10,IF('Indicator Data'!AG108&lt;G$139,0,10-(G$140-'Indicator Data'!AG108)/(G$140-G$139)*10)),1))</f>
        <v>6.7</v>
      </c>
      <c r="H106" s="10">
        <f>IF('Indicator Data'!AH108="No data","x",ROUND(IF('Indicator Data'!AH108&gt;H$140,10,IF('Indicator Data'!AH108&lt;H$139,0,10-(H$140-'Indicator Data'!AH108)/(H$140-H$139)*10)),1))</f>
        <v>2.8</v>
      </c>
      <c r="I106" s="47">
        <f t="shared" si="20"/>
        <v>4.8</v>
      </c>
      <c r="J106" s="31">
        <f>SUM('Indicator Data'!R108,SUM('Indicator Data'!S108:T108)*1000000)</f>
        <v>2803210067</v>
      </c>
      <c r="K106" s="31">
        <f>J106/'Indicator Data'!BD108</f>
        <v>167.41649463417488</v>
      </c>
      <c r="L106" s="10">
        <f t="shared" si="21"/>
        <v>3.3</v>
      </c>
      <c r="M106" s="10">
        <f>IF('Indicator Data'!U108="No data","x",ROUND(IF('Indicator Data'!U108&gt;M$140,10,IF('Indicator Data'!U108&lt;M$139,0,10-(M$140-'Indicator Data'!U108)/(M$140-M$139)*10)),1))</f>
        <v>3.6</v>
      </c>
      <c r="N106" s="116">
        <f>'Indicator Data'!Q108/'Indicator Data'!BD108*1000000</f>
        <v>175.34157049282217</v>
      </c>
      <c r="O106" s="10">
        <f t="shared" si="22"/>
        <v>10</v>
      </c>
      <c r="P106" s="47">
        <f t="shared" si="23"/>
        <v>5.6</v>
      </c>
      <c r="Q106" s="40">
        <f t="shared" si="24"/>
        <v>5.9</v>
      </c>
      <c r="R106" s="31">
        <f>IF(AND('Indicator Data'!AM108="No data",'Indicator Data'!AN108="No data"),0,SUM('Indicator Data'!AM108:AO108))</f>
        <v>0</v>
      </c>
      <c r="S106" s="10">
        <f t="shared" si="25"/>
        <v>0</v>
      </c>
      <c r="T106" s="37">
        <f>R106/'Indicator Data'!$BB108</f>
        <v>0</v>
      </c>
      <c r="U106" s="10">
        <f t="shared" si="26"/>
        <v>0</v>
      </c>
      <c r="V106" s="11">
        <f t="shared" si="27"/>
        <v>0</v>
      </c>
      <c r="W106" s="10">
        <f>IF('Indicator Data'!AB108="No data","x",ROUND(IF('Indicator Data'!AB108&gt;W$140,10,IF('Indicator Data'!AB108&lt;W$139,0,10-(W$140-'Indicator Data'!AB108)/(W$140-W$139)*10)),1))</f>
        <v>1.4</v>
      </c>
      <c r="X106" s="10">
        <f>IF('Indicator Data'!AA108="No data","x",ROUND(IF('Indicator Data'!AA108&gt;X$140,10,IF('Indicator Data'!AA108&lt;X$139,0,10-(X$140-'Indicator Data'!AA108)/(X$140-X$139)*10)),1))</f>
        <v>2</v>
      </c>
      <c r="Y106" s="10">
        <f>IF('Indicator Data'!AF108="No data","x",ROUND(IF('Indicator Data'!AF108&gt;Y$140,10,IF('Indicator Data'!AF108&lt;Y$139,0,10-(Y$140-'Indicator Data'!AF108)/(Y$140-Y$139)*10)),1))</f>
        <v>2.2000000000000002</v>
      </c>
      <c r="Z106" s="120">
        <f>IF('Indicator Data'!AC108="No data","x",'Indicator Data'!AC108/'Indicator Data'!$BB108*100000)</f>
        <v>0</v>
      </c>
      <c r="AA106" s="118">
        <f t="shared" si="28"/>
        <v>0</v>
      </c>
      <c r="AB106" s="120">
        <f>IF('Indicator Data'!AD108="No data","x",'Indicator Data'!AD108/'Indicator Data'!$BB108*100000)</f>
        <v>20.588848364226951</v>
      </c>
      <c r="AC106" s="118">
        <f t="shared" si="29"/>
        <v>10</v>
      </c>
      <c r="AD106" s="47">
        <f t="shared" si="30"/>
        <v>3.1</v>
      </c>
      <c r="AE106" s="10">
        <f>IF('Indicator Data'!V108="No data","x",ROUND(IF('Indicator Data'!V108&gt;AE$140,10,IF('Indicator Data'!V108&lt;AE$139,0,10-(AE$140-'Indicator Data'!V108)/(AE$140-AE$139)*10)),1))</f>
        <v>3.8</v>
      </c>
      <c r="AF106" s="10">
        <f>IF('Indicator Data'!W108="No data","x",ROUND(IF('Indicator Data'!W108&gt;AF$140,10,IF('Indicator Data'!W108&lt;AF$139,0,10-(AF$140-'Indicator Data'!W108)/(AF$140-AF$139)*10)),1))</f>
        <v>2.1</v>
      </c>
      <c r="AG106" s="47">
        <f t="shared" si="31"/>
        <v>3</v>
      </c>
      <c r="AH106" s="10">
        <f>IF('Indicator Data'!AP108="No data","x",ROUND(IF('Indicator Data'!AP108&gt;AH$140,10,IF('Indicator Data'!AP108&lt;AH$139,0,10-(AH$140-'Indicator Data'!AP108)/(AH$140-AH$139)*10)),1))</f>
        <v>2.9</v>
      </c>
      <c r="AI106" s="10">
        <f>IF('Indicator Data'!AQ108="No data","x",ROUND(IF('Indicator Data'!AQ108&gt;AI$140,10,IF('Indicator Data'!AQ108&lt;AI$139,0,10-(AI$140-'Indicator Data'!AQ108)/(AI$140-AI$139)*10)),1))</f>
        <v>2.9</v>
      </c>
      <c r="AJ106" s="47">
        <f t="shared" si="32"/>
        <v>2.9</v>
      </c>
      <c r="AK106" s="31">
        <f>'Indicator Data'!AK108+'Indicator Data'!AJ108*0.5+'Indicator Data'!AI108*0.25</f>
        <v>0</v>
      </c>
      <c r="AL106" s="38">
        <f>AK106/'Indicator Data'!BB108</f>
        <v>0</v>
      </c>
      <c r="AM106" s="47">
        <f t="shared" si="33"/>
        <v>0</v>
      </c>
      <c r="AN106" s="38">
        <f>IF('Indicator Data'!AL108="No data","x",'Indicator Data'!AL108/'Indicator Data'!BB108)</f>
        <v>0.15015731851422986</v>
      </c>
      <c r="AO106" s="10">
        <f t="shared" si="34"/>
        <v>7.5</v>
      </c>
      <c r="AP106" s="47">
        <f t="shared" si="35"/>
        <v>7.5</v>
      </c>
      <c r="AQ106" s="32">
        <f t="shared" si="36"/>
        <v>3.8</v>
      </c>
      <c r="AR106" s="50">
        <f t="shared" si="37"/>
        <v>2.1</v>
      </c>
      <c r="AU106" s="8">
        <v>1.7</v>
      </c>
    </row>
    <row r="107" spans="1:47">
      <c r="A107" s="8" t="s">
        <v>331</v>
      </c>
      <c r="B107" s="26" t="s">
        <v>319</v>
      </c>
      <c r="C107" s="26" t="s">
        <v>332</v>
      </c>
      <c r="D107" s="10">
        <f>ROUND(IF('Indicator Data'!O109="No data",IF((0.1284*LN('Indicator Data'!BA109)-0.4735)&gt;D$140,0,IF((0.1284*LN('Indicator Data'!BA109)-0.4735)&lt;D$139,10,(D$140-(0.1284*LN('Indicator Data'!BA109)-0.4735))/(D$140-D$139)*10)),IF('Indicator Data'!O109&gt;D$140,0,IF('Indicator Data'!O109&lt;D$139,10,(D$140-'Indicator Data'!O109)/(D$140-D$139)*10))),1)</f>
        <v>7.5</v>
      </c>
      <c r="E107" s="10">
        <f>IF('Indicator Data'!P109="No data","x",ROUND(IF('Indicator Data'!P109&gt;E$140,10,IF('Indicator Data'!P109&lt;E$139,0,10-(E$140-'Indicator Data'!P109)/(E$140-E$139)*10)),1))</f>
        <v>8</v>
      </c>
      <c r="F107" s="47">
        <f t="shared" si="19"/>
        <v>7.8</v>
      </c>
      <c r="G107" s="10">
        <f>IF('Indicator Data'!AG109="No data","x",ROUND(IF('Indicator Data'!AG109&gt;G$140,10,IF('Indicator Data'!AG109&lt;G$139,0,10-(G$140-'Indicator Data'!AG109)/(G$140-G$139)*10)),1))</f>
        <v>6.7</v>
      </c>
      <c r="H107" s="10">
        <f>IF('Indicator Data'!AH109="No data","x",ROUND(IF('Indicator Data'!AH109&gt;H$140,10,IF('Indicator Data'!AH109&lt;H$139,0,10-(H$140-'Indicator Data'!AH109)/(H$140-H$139)*10)),1))</f>
        <v>2.8</v>
      </c>
      <c r="I107" s="47">
        <f t="shared" si="20"/>
        <v>4.8</v>
      </c>
      <c r="J107" s="31">
        <f>SUM('Indicator Data'!R109,SUM('Indicator Data'!S109:T109)*1000000)</f>
        <v>2803210067</v>
      </c>
      <c r="K107" s="31">
        <f>J107/'Indicator Data'!BD109</f>
        <v>167.41649463417488</v>
      </c>
      <c r="L107" s="10">
        <f t="shared" si="21"/>
        <v>3.3</v>
      </c>
      <c r="M107" s="10">
        <f>IF('Indicator Data'!U109="No data","x",ROUND(IF('Indicator Data'!U109&gt;M$140,10,IF('Indicator Data'!U109&lt;M$139,0,10-(M$140-'Indicator Data'!U109)/(M$140-M$139)*10)),1))</f>
        <v>3.6</v>
      </c>
      <c r="N107" s="116">
        <f>'Indicator Data'!Q109/'Indicator Data'!BD109*1000000</f>
        <v>175.34157049282217</v>
      </c>
      <c r="O107" s="10">
        <f t="shared" si="22"/>
        <v>10</v>
      </c>
      <c r="P107" s="47">
        <f t="shared" si="23"/>
        <v>5.6</v>
      </c>
      <c r="Q107" s="40">
        <f t="shared" si="24"/>
        <v>6.5</v>
      </c>
      <c r="R107" s="31">
        <f>IF(AND('Indicator Data'!AM109="No data",'Indicator Data'!AN109="No data"),0,SUM('Indicator Data'!AM109:AO109))</f>
        <v>0</v>
      </c>
      <c r="S107" s="10">
        <f t="shared" si="25"/>
        <v>0</v>
      </c>
      <c r="T107" s="37">
        <f>R107/'Indicator Data'!$BB109</f>
        <v>0</v>
      </c>
      <c r="U107" s="10">
        <f t="shared" si="26"/>
        <v>0</v>
      </c>
      <c r="V107" s="11">
        <f t="shared" si="27"/>
        <v>0</v>
      </c>
      <c r="W107" s="10">
        <f>IF('Indicator Data'!AB109="No data","x",ROUND(IF('Indicator Data'!AB109&gt;W$140,10,IF('Indicator Data'!AB109&lt;W$139,0,10-(W$140-'Indicator Data'!AB109)/(W$140-W$139)*10)),1))</f>
        <v>1.8</v>
      </c>
      <c r="X107" s="10">
        <f>IF('Indicator Data'!AA109="No data","x",ROUND(IF('Indicator Data'!AA109&gt;X$140,10,IF('Indicator Data'!AA109&lt;X$139,0,10-(X$140-'Indicator Data'!AA109)/(X$140-X$139)*10)),1))</f>
        <v>2</v>
      </c>
      <c r="Y107" s="10">
        <f>IF('Indicator Data'!AF109="No data","x",ROUND(IF('Indicator Data'!AF109&gt;Y$140,10,IF('Indicator Data'!AF109&lt;Y$139,0,10-(Y$140-'Indicator Data'!AF109)/(Y$140-Y$139)*10)),1))</f>
        <v>2.2000000000000002</v>
      </c>
      <c r="Z107" s="120">
        <f>IF('Indicator Data'!AC109="No data","x",'Indicator Data'!AC109/'Indicator Data'!$BB109*100000)</f>
        <v>0</v>
      </c>
      <c r="AA107" s="118">
        <f t="shared" si="28"/>
        <v>0</v>
      </c>
      <c r="AB107" s="120">
        <f>IF('Indicator Data'!AD109="No data","x",'Indicator Data'!AD109/'Indicator Data'!$BB109*100000)</f>
        <v>4.7993636248061753</v>
      </c>
      <c r="AC107" s="118">
        <f t="shared" si="29"/>
        <v>8.9</v>
      </c>
      <c r="AD107" s="47">
        <f t="shared" si="30"/>
        <v>3</v>
      </c>
      <c r="AE107" s="10">
        <f>IF('Indicator Data'!V109="No data","x",ROUND(IF('Indicator Data'!V109&gt;AE$140,10,IF('Indicator Data'!V109&lt;AE$139,0,10-(AE$140-'Indicator Data'!V109)/(AE$140-AE$139)*10)),1))</f>
        <v>4.4000000000000004</v>
      </c>
      <c r="AF107" s="10">
        <f>IF('Indicator Data'!W109="No data","x",ROUND(IF('Indicator Data'!W109&gt;AF$140,10,IF('Indicator Data'!W109&lt;AF$139,0,10-(AF$140-'Indicator Data'!W109)/(AF$140-AF$139)*10)),1))</f>
        <v>2.1</v>
      </c>
      <c r="AG107" s="47">
        <f t="shared" si="31"/>
        <v>3.3</v>
      </c>
      <c r="AH107" s="10">
        <f>IF('Indicator Data'!AP109="No data","x",ROUND(IF('Indicator Data'!AP109&gt;AH$140,10,IF('Indicator Data'!AP109&lt;AH$139,0,10-(AH$140-'Indicator Data'!AP109)/(AH$140-AH$139)*10)),1))</f>
        <v>3.3</v>
      </c>
      <c r="AI107" s="10">
        <f>IF('Indicator Data'!AQ109="No data","x",ROUND(IF('Indicator Data'!AQ109&gt;AI$140,10,IF('Indicator Data'!AQ109&lt;AI$139,0,10-(AI$140-'Indicator Data'!AQ109)/(AI$140-AI$139)*10)),1))</f>
        <v>5.6</v>
      </c>
      <c r="AJ107" s="47">
        <f t="shared" si="32"/>
        <v>4.5</v>
      </c>
      <c r="AK107" s="31">
        <f>'Indicator Data'!AK109+'Indicator Data'!AJ109*0.5+'Indicator Data'!AI109*0.25</f>
        <v>0</v>
      </c>
      <c r="AL107" s="38">
        <f>AK107/'Indicator Data'!BB109</f>
        <v>0</v>
      </c>
      <c r="AM107" s="47">
        <f t="shared" si="33"/>
        <v>0</v>
      </c>
      <c r="AN107" s="38">
        <f>IF('Indicator Data'!AL109="No data","x",'Indicator Data'!AL109/'Indicator Data'!BB109)</f>
        <v>3.2469141538509189E-2</v>
      </c>
      <c r="AO107" s="10">
        <f t="shared" si="34"/>
        <v>1.6</v>
      </c>
      <c r="AP107" s="47">
        <f t="shared" si="35"/>
        <v>1.6</v>
      </c>
      <c r="AQ107" s="32">
        <f t="shared" si="36"/>
        <v>2.6</v>
      </c>
      <c r="AR107" s="50">
        <f t="shared" si="37"/>
        <v>1.4</v>
      </c>
      <c r="AU107" s="8">
        <v>2.6</v>
      </c>
    </row>
    <row r="108" spans="1:47">
      <c r="A108" s="8" t="s">
        <v>333</v>
      </c>
      <c r="B108" s="26" t="s">
        <v>319</v>
      </c>
      <c r="C108" s="26" t="s">
        <v>334</v>
      </c>
      <c r="D108" s="10">
        <f>ROUND(IF('Indicator Data'!O110="No data",IF((0.1284*LN('Indicator Data'!BA110)-0.4735)&gt;D$140,0,IF((0.1284*LN('Indicator Data'!BA110)-0.4735)&lt;D$139,10,(D$140-(0.1284*LN('Indicator Data'!BA110)-0.4735))/(D$140-D$139)*10)),IF('Indicator Data'!O110&gt;D$140,0,IF('Indicator Data'!O110&lt;D$139,10,(D$140-'Indicator Data'!O110)/(D$140-D$139)*10))),1)</f>
        <v>7.6</v>
      </c>
      <c r="E108" s="10">
        <f>IF('Indicator Data'!P110="No data","x",ROUND(IF('Indicator Data'!P110&gt;E$140,10,IF('Indicator Data'!P110&lt;E$139,0,10-(E$140-'Indicator Data'!P110)/(E$140-E$139)*10)),1))</f>
        <v>5.5</v>
      </c>
      <c r="F108" s="47">
        <f t="shared" si="19"/>
        <v>6.7</v>
      </c>
      <c r="G108" s="10">
        <f>IF('Indicator Data'!AG110="No data","x",ROUND(IF('Indicator Data'!AG110&gt;G$140,10,IF('Indicator Data'!AG110&lt;G$139,0,10-(G$140-'Indicator Data'!AG110)/(G$140-G$139)*10)),1))</f>
        <v>6.7</v>
      </c>
      <c r="H108" s="10">
        <f>IF('Indicator Data'!AH110="No data","x",ROUND(IF('Indicator Data'!AH110&gt;H$140,10,IF('Indicator Data'!AH110&lt;H$139,0,10-(H$140-'Indicator Data'!AH110)/(H$140-H$139)*10)),1))</f>
        <v>2.8</v>
      </c>
      <c r="I108" s="47">
        <f t="shared" si="20"/>
        <v>4.8</v>
      </c>
      <c r="J108" s="31">
        <f>SUM('Indicator Data'!R110,SUM('Indicator Data'!S110:T110)*1000000)</f>
        <v>2803210067</v>
      </c>
      <c r="K108" s="31">
        <f>J108/'Indicator Data'!BD110</f>
        <v>167.41649463417488</v>
      </c>
      <c r="L108" s="10">
        <f t="shared" si="21"/>
        <v>3.3</v>
      </c>
      <c r="M108" s="10">
        <f>IF('Indicator Data'!U110="No data","x",ROUND(IF('Indicator Data'!U110&gt;M$140,10,IF('Indicator Data'!U110&lt;M$139,0,10-(M$140-'Indicator Data'!U110)/(M$140-M$139)*10)),1))</f>
        <v>3.6</v>
      </c>
      <c r="N108" s="116">
        <f>'Indicator Data'!Q110/'Indicator Data'!BD110*1000000</f>
        <v>175.34157049282217</v>
      </c>
      <c r="O108" s="10">
        <f t="shared" si="22"/>
        <v>10</v>
      </c>
      <c r="P108" s="47">
        <f t="shared" si="23"/>
        <v>5.6</v>
      </c>
      <c r="Q108" s="40">
        <f t="shared" si="24"/>
        <v>6</v>
      </c>
      <c r="R108" s="31">
        <f>IF(AND('Indicator Data'!AM110="No data",'Indicator Data'!AN110="No data"),0,SUM('Indicator Data'!AM110:AO110))</f>
        <v>0</v>
      </c>
      <c r="S108" s="10">
        <f t="shared" si="25"/>
        <v>0</v>
      </c>
      <c r="T108" s="37">
        <f>R108/'Indicator Data'!$BB110</f>
        <v>0</v>
      </c>
      <c r="U108" s="10">
        <f t="shared" si="26"/>
        <v>0</v>
      </c>
      <c r="V108" s="11">
        <f t="shared" si="27"/>
        <v>0</v>
      </c>
      <c r="W108" s="10">
        <f>IF('Indicator Data'!AB110="No data","x",ROUND(IF('Indicator Data'!AB110&gt;W$140,10,IF('Indicator Data'!AB110&lt;W$139,0,10-(W$140-'Indicator Data'!AB110)/(W$140-W$139)*10)),1))</f>
        <v>1.2</v>
      </c>
      <c r="X108" s="10">
        <f>IF('Indicator Data'!AA110="No data","x",ROUND(IF('Indicator Data'!AA110&gt;X$140,10,IF('Indicator Data'!AA110&lt;X$139,0,10-(X$140-'Indicator Data'!AA110)/(X$140-X$139)*10)),1))</f>
        <v>2</v>
      </c>
      <c r="Y108" s="10">
        <f>IF('Indicator Data'!AF110="No data","x",ROUND(IF('Indicator Data'!AF110&gt;Y$140,10,IF('Indicator Data'!AF110&lt;Y$139,0,10-(Y$140-'Indicator Data'!AF110)/(Y$140-Y$139)*10)),1))</f>
        <v>2.2000000000000002</v>
      </c>
      <c r="Z108" s="120">
        <f>IF('Indicator Data'!AC110="No data","x",'Indicator Data'!AC110/'Indicator Data'!$BB110*100000)</f>
        <v>0</v>
      </c>
      <c r="AA108" s="118">
        <f t="shared" si="28"/>
        <v>0</v>
      </c>
      <c r="AB108" s="120">
        <f>IF('Indicator Data'!AD110="No data","x",'Indicator Data'!AD110/'Indicator Data'!$BB110*100000)</f>
        <v>3.7639019116484089</v>
      </c>
      <c r="AC108" s="118">
        <f t="shared" si="29"/>
        <v>8.6</v>
      </c>
      <c r="AD108" s="47">
        <f t="shared" si="30"/>
        <v>2.8</v>
      </c>
      <c r="AE108" s="10">
        <f>IF('Indicator Data'!V110="No data","x",ROUND(IF('Indicator Data'!V110&gt;AE$140,10,IF('Indicator Data'!V110&lt;AE$139,0,10-(AE$140-'Indicator Data'!V110)/(AE$140-AE$139)*10)),1))</f>
        <v>3.2</v>
      </c>
      <c r="AF108" s="10">
        <f>IF('Indicator Data'!W110="No data","x",ROUND(IF('Indicator Data'!W110&gt;AF$140,10,IF('Indicator Data'!W110&lt;AF$139,0,10-(AF$140-'Indicator Data'!W110)/(AF$140-AF$139)*10)),1))</f>
        <v>2.2000000000000002</v>
      </c>
      <c r="AG108" s="47">
        <f t="shared" si="31"/>
        <v>2.7</v>
      </c>
      <c r="AH108" s="10">
        <f>IF('Indicator Data'!AP110="No data","x",ROUND(IF('Indicator Data'!AP110&gt;AH$140,10,IF('Indicator Data'!AP110&lt;AH$139,0,10-(AH$140-'Indicator Data'!AP110)/(AH$140-AH$139)*10)),1))</f>
        <v>4</v>
      </c>
      <c r="AI108" s="10">
        <f>IF('Indicator Data'!AQ110="No data","x",ROUND(IF('Indicator Data'!AQ110&gt;AI$140,10,IF('Indicator Data'!AQ110&lt;AI$139,0,10-(AI$140-'Indicator Data'!AQ110)/(AI$140-AI$139)*10)),1))</f>
        <v>6.8</v>
      </c>
      <c r="AJ108" s="47">
        <f t="shared" si="32"/>
        <v>5.4</v>
      </c>
      <c r="AK108" s="31">
        <f>'Indicator Data'!AK110+'Indicator Data'!AJ110*0.5+'Indicator Data'!AI110*0.25</f>
        <v>0</v>
      </c>
      <c r="AL108" s="38">
        <f>AK108/'Indicator Data'!BB110</f>
        <v>0</v>
      </c>
      <c r="AM108" s="47">
        <f t="shared" si="33"/>
        <v>0</v>
      </c>
      <c r="AN108" s="38">
        <f>IF('Indicator Data'!AL110="No data","x",'Indicator Data'!AL110/'Indicator Data'!BB110)</f>
        <v>3.1231509998698653E-2</v>
      </c>
      <c r="AO108" s="10">
        <f t="shared" si="34"/>
        <v>1.6</v>
      </c>
      <c r="AP108" s="47">
        <f t="shared" si="35"/>
        <v>1.6</v>
      </c>
      <c r="AQ108" s="32">
        <f t="shared" si="36"/>
        <v>2.7</v>
      </c>
      <c r="AR108" s="50">
        <f t="shared" si="37"/>
        <v>1.4</v>
      </c>
      <c r="AU108" s="8">
        <v>2.7</v>
      </c>
    </row>
    <row r="109" spans="1:47">
      <c r="A109" s="8" t="s">
        <v>335</v>
      </c>
      <c r="B109" s="26" t="s">
        <v>319</v>
      </c>
      <c r="C109" s="26" t="s">
        <v>336</v>
      </c>
      <c r="D109" s="10">
        <f>ROUND(IF('Indicator Data'!O111="No data",IF((0.1284*LN('Indicator Data'!BA111)-0.4735)&gt;D$140,0,IF((0.1284*LN('Indicator Data'!BA111)-0.4735)&lt;D$139,10,(D$140-(0.1284*LN('Indicator Data'!BA111)-0.4735))/(D$140-D$139)*10)),IF('Indicator Data'!O111&gt;D$140,0,IF('Indicator Data'!O111&lt;D$139,10,(D$140-'Indicator Data'!O111)/(D$140-D$139)*10))),1)</f>
        <v>6.7</v>
      </c>
      <c r="E109" s="10">
        <f>IF('Indicator Data'!P111="No data","x",ROUND(IF('Indicator Data'!P111&gt;E$140,10,IF('Indicator Data'!P111&lt;E$139,0,10-(E$140-'Indicator Data'!P111)/(E$140-E$139)*10)),1))</f>
        <v>6.9</v>
      </c>
      <c r="F109" s="47">
        <f t="shared" si="19"/>
        <v>6.8</v>
      </c>
      <c r="G109" s="10">
        <f>IF('Indicator Data'!AG111="No data","x",ROUND(IF('Indicator Data'!AG111&gt;G$140,10,IF('Indicator Data'!AG111&lt;G$139,0,10-(G$140-'Indicator Data'!AG111)/(G$140-G$139)*10)),1))</f>
        <v>6.7</v>
      </c>
      <c r="H109" s="10">
        <f>IF('Indicator Data'!AH111="No data","x",ROUND(IF('Indicator Data'!AH111&gt;H$140,10,IF('Indicator Data'!AH111&lt;H$139,0,10-(H$140-'Indicator Data'!AH111)/(H$140-H$139)*10)),1))</f>
        <v>2.8</v>
      </c>
      <c r="I109" s="47">
        <f t="shared" si="20"/>
        <v>4.8</v>
      </c>
      <c r="J109" s="31">
        <f>SUM('Indicator Data'!R111,SUM('Indicator Data'!S111:T111)*1000000)</f>
        <v>2803210067</v>
      </c>
      <c r="K109" s="31">
        <f>J109/'Indicator Data'!BD111</f>
        <v>167.41649463417488</v>
      </c>
      <c r="L109" s="10">
        <f t="shared" si="21"/>
        <v>3.3</v>
      </c>
      <c r="M109" s="10">
        <f>IF('Indicator Data'!U111="No data","x",ROUND(IF('Indicator Data'!U111&gt;M$140,10,IF('Indicator Data'!U111&lt;M$139,0,10-(M$140-'Indicator Data'!U111)/(M$140-M$139)*10)),1))</f>
        <v>3.6</v>
      </c>
      <c r="N109" s="116">
        <f>'Indicator Data'!Q111/'Indicator Data'!BD111*1000000</f>
        <v>175.34157049282217</v>
      </c>
      <c r="O109" s="10">
        <f t="shared" si="22"/>
        <v>10</v>
      </c>
      <c r="P109" s="47">
        <f t="shared" si="23"/>
        <v>5.6</v>
      </c>
      <c r="Q109" s="40">
        <f t="shared" si="24"/>
        <v>6</v>
      </c>
      <c r="R109" s="31">
        <f>IF(AND('Indicator Data'!AM111="No data",'Indicator Data'!AN111="No data"),0,SUM('Indicator Data'!AM111:AO111))</f>
        <v>11850</v>
      </c>
      <c r="S109" s="10">
        <f t="shared" si="25"/>
        <v>3.6</v>
      </c>
      <c r="T109" s="37">
        <f>R109/'Indicator Data'!$BB111</f>
        <v>1.4472822847763002E-2</v>
      </c>
      <c r="U109" s="10">
        <f t="shared" si="26"/>
        <v>6.2</v>
      </c>
      <c r="V109" s="11">
        <f t="shared" si="27"/>
        <v>4.9000000000000004</v>
      </c>
      <c r="W109" s="10">
        <f>IF('Indicator Data'!AB111="No data","x",ROUND(IF('Indicator Data'!AB111&gt;W$140,10,IF('Indicator Data'!AB111&lt;W$139,0,10-(W$140-'Indicator Data'!AB111)/(W$140-W$139)*10)),1))</f>
        <v>0.7</v>
      </c>
      <c r="X109" s="10">
        <f>IF('Indicator Data'!AA111="No data","x",ROUND(IF('Indicator Data'!AA111&gt;X$140,10,IF('Indicator Data'!AA111&lt;X$139,0,10-(X$140-'Indicator Data'!AA111)/(X$140-X$139)*10)),1))</f>
        <v>2</v>
      </c>
      <c r="Y109" s="10">
        <f>IF('Indicator Data'!AF111="No data","x",ROUND(IF('Indicator Data'!AF111&gt;Y$140,10,IF('Indicator Data'!AF111&lt;Y$139,0,10-(Y$140-'Indicator Data'!AF111)/(Y$140-Y$139)*10)),1))</f>
        <v>2.2000000000000002</v>
      </c>
      <c r="Z109" s="120">
        <f>IF('Indicator Data'!AC111="No data","x",'Indicator Data'!AC111/'Indicator Data'!$BB111*100000)</f>
        <v>0</v>
      </c>
      <c r="AA109" s="118">
        <f t="shared" si="28"/>
        <v>0</v>
      </c>
      <c r="AB109" s="120">
        <f>IF('Indicator Data'!AD111="No data","x",'Indicator Data'!AD111/'Indicator Data'!$BB111*100000)</f>
        <v>5.2987160572141079</v>
      </c>
      <c r="AC109" s="118">
        <f t="shared" si="29"/>
        <v>9.1</v>
      </c>
      <c r="AD109" s="47">
        <f t="shared" si="30"/>
        <v>2.8</v>
      </c>
      <c r="AE109" s="10">
        <f>IF('Indicator Data'!V111="No data","x",ROUND(IF('Indicator Data'!V111&gt;AE$140,10,IF('Indicator Data'!V111&lt;AE$139,0,10-(AE$140-'Indicator Data'!V111)/(AE$140-AE$139)*10)),1))</f>
        <v>3</v>
      </c>
      <c r="AF109" s="10">
        <f>IF('Indicator Data'!W111="No data","x",ROUND(IF('Indicator Data'!W111&gt;AF$140,10,IF('Indicator Data'!W111&lt;AF$139,0,10-(AF$140-'Indicator Data'!W111)/(AF$140-AF$139)*10)),1))</f>
        <v>3</v>
      </c>
      <c r="AG109" s="47">
        <f t="shared" si="31"/>
        <v>3</v>
      </c>
      <c r="AH109" s="10">
        <f>IF('Indicator Data'!AP111="No data","x",ROUND(IF('Indicator Data'!AP111&gt;AH$140,10,IF('Indicator Data'!AP111&lt;AH$139,0,10-(AH$140-'Indicator Data'!AP111)/(AH$140-AH$139)*10)),1))</f>
        <v>8.5</v>
      </c>
      <c r="AI109" s="10">
        <f>IF('Indicator Data'!AQ111="No data","x",ROUND(IF('Indicator Data'!AQ111&gt;AI$140,10,IF('Indicator Data'!AQ111&lt;AI$139,0,10-(AI$140-'Indicator Data'!AQ111)/(AI$140-AI$139)*10)),1))</f>
        <v>6.2</v>
      </c>
      <c r="AJ109" s="47">
        <f t="shared" si="32"/>
        <v>7.4</v>
      </c>
      <c r="AK109" s="31">
        <f>'Indicator Data'!AK111+'Indicator Data'!AJ111*0.5+'Indicator Data'!AI111*0.25</f>
        <v>3335</v>
      </c>
      <c r="AL109" s="38">
        <f>AK109/'Indicator Data'!BB111</f>
        <v>4.0731530968176888E-3</v>
      </c>
      <c r="AM109" s="47">
        <f t="shared" si="33"/>
        <v>0.4</v>
      </c>
      <c r="AN109" s="38">
        <f>IF('Indicator Data'!AL111="No data","x",'Indicator Data'!AL111/'Indicator Data'!BB111)</f>
        <v>3.811298816770399E-2</v>
      </c>
      <c r="AO109" s="10">
        <f t="shared" si="34"/>
        <v>1.9</v>
      </c>
      <c r="AP109" s="47">
        <f t="shared" si="35"/>
        <v>1.9</v>
      </c>
      <c r="AQ109" s="32">
        <f t="shared" si="36"/>
        <v>3.6</v>
      </c>
      <c r="AR109" s="50">
        <f t="shared" si="37"/>
        <v>4.3</v>
      </c>
      <c r="AU109" s="8">
        <v>7</v>
      </c>
    </row>
    <row r="110" spans="1:47">
      <c r="A110" s="8" t="s">
        <v>337</v>
      </c>
      <c r="B110" s="26" t="s">
        <v>319</v>
      </c>
      <c r="C110" s="26" t="s">
        <v>338</v>
      </c>
      <c r="D110" s="10">
        <f>ROUND(IF('Indicator Data'!O112="No data",IF((0.1284*LN('Indicator Data'!BA112)-0.4735)&gt;D$140,0,IF((0.1284*LN('Indicator Data'!BA112)-0.4735)&lt;D$139,10,(D$140-(0.1284*LN('Indicator Data'!BA112)-0.4735))/(D$140-D$139)*10)),IF('Indicator Data'!O112&gt;D$140,0,IF('Indicator Data'!O112&lt;D$139,10,(D$140-'Indicator Data'!O112)/(D$140-D$139)*10))),1)</f>
        <v>7.4</v>
      </c>
      <c r="E110" s="10">
        <f>IF('Indicator Data'!P112="No data","x",ROUND(IF('Indicator Data'!P112&gt;E$140,10,IF('Indicator Data'!P112&lt;E$139,0,10-(E$140-'Indicator Data'!P112)/(E$140-E$139)*10)),1))</f>
        <v>5</v>
      </c>
      <c r="F110" s="47">
        <f t="shared" si="19"/>
        <v>6.3</v>
      </c>
      <c r="G110" s="10">
        <f>IF('Indicator Data'!AG112="No data","x",ROUND(IF('Indicator Data'!AG112&gt;G$140,10,IF('Indicator Data'!AG112&lt;G$139,0,10-(G$140-'Indicator Data'!AG112)/(G$140-G$139)*10)),1))</f>
        <v>6.7</v>
      </c>
      <c r="H110" s="10">
        <f>IF('Indicator Data'!AH112="No data","x",ROUND(IF('Indicator Data'!AH112&gt;H$140,10,IF('Indicator Data'!AH112&lt;H$139,0,10-(H$140-'Indicator Data'!AH112)/(H$140-H$139)*10)),1))</f>
        <v>2.8</v>
      </c>
      <c r="I110" s="47">
        <f t="shared" si="20"/>
        <v>4.8</v>
      </c>
      <c r="J110" s="31">
        <f>SUM('Indicator Data'!R112,SUM('Indicator Data'!S112:T112)*1000000)</f>
        <v>2803210067</v>
      </c>
      <c r="K110" s="31">
        <f>J110/'Indicator Data'!BD112</f>
        <v>167.41649463417488</v>
      </c>
      <c r="L110" s="10">
        <f t="shared" si="21"/>
        <v>3.3</v>
      </c>
      <c r="M110" s="10">
        <f>IF('Indicator Data'!U112="No data","x",ROUND(IF('Indicator Data'!U112&gt;M$140,10,IF('Indicator Data'!U112&lt;M$139,0,10-(M$140-'Indicator Data'!U112)/(M$140-M$139)*10)),1))</f>
        <v>3.6</v>
      </c>
      <c r="N110" s="116">
        <f>'Indicator Data'!Q112/'Indicator Data'!BD112*1000000</f>
        <v>175.34157049282217</v>
      </c>
      <c r="O110" s="10">
        <f t="shared" si="22"/>
        <v>10</v>
      </c>
      <c r="P110" s="47">
        <f t="shared" si="23"/>
        <v>5.6</v>
      </c>
      <c r="Q110" s="40">
        <f t="shared" si="24"/>
        <v>5.8</v>
      </c>
      <c r="R110" s="31">
        <f>IF(AND('Indicator Data'!AM112="No data",'Indicator Data'!AN112="No data"),0,SUM('Indicator Data'!AM112:AO112))</f>
        <v>0</v>
      </c>
      <c r="S110" s="10">
        <f t="shared" si="25"/>
        <v>0</v>
      </c>
      <c r="T110" s="37">
        <f>R110/'Indicator Data'!$BB112</f>
        <v>0</v>
      </c>
      <c r="U110" s="10">
        <f t="shared" si="26"/>
        <v>0</v>
      </c>
      <c r="V110" s="11">
        <f t="shared" si="27"/>
        <v>0</v>
      </c>
      <c r="W110" s="10">
        <f>IF('Indicator Data'!AB112="No data","x",ROUND(IF('Indicator Data'!AB112&gt;W$140,10,IF('Indicator Data'!AB112&lt;W$139,0,10-(W$140-'Indicator Data'!AB112)/(W$140-W$139)*10)),1))</f>
        <v>0.5</v>
      </c>
      <c r="X110" s="10">
        <f>IF('Indicator Data'!AA112="No data","x",ROUND(IF('Indicator Data'!AA112&gt;X$140,10,IF('Indicator Data'!AA112&lt;X$139,0,10-(X$140-'Indicator Data'!AA112)/(X$140-X$139)*10)),1))</f>
        <v>2</v>
      </c>
      <c r="Y110" s="10">
        <f>IF('Indicator Data'!AF112="No data","x",ROUND(IF('Indicator Data'!AF112&gt;Y$140,10,IF('Indicator Data'!AF112&lt;Y$139,0,10-(Y$140-'Indicator Data'!AF112)/(Y$140-Y$139)*10)),1))</f>
        <v>2.2000000000000002</v>
      </c>
      <c r="Z110" s="120">
        <f>IF('Indicator Data'!AC112="No data","x",'Indicator Data'!AC112/'Indicator Data'!$BB112*100000)</f>
        <v>0</v>
      </c>
      <c r="AA110" s="118">
        <f t="shared" si="28"/>
        <v>0</v>
      </c>
      <c r="AB110" s="120">
        <f>IF('Indicator Data'!AD112="No data","x",'Indicator Data'!AD112/'Indicator Data'!$BB112*100000)</f>
        <v>3.6762074679417114</v>
      </c>
      <c r="AC110" s="118">
        <f t="shared" si="29"/>
        <v>8.6</v>
      </c>
      <c r="AD110" s="47">
        <f t="shared" si="30"/>
        <v>2.7</v>
      </c>
      <c r="AE110" s="10">
        <f>IF('Indicator Data'!V112="No data","x",ROUND(IF('Indicator Data'!V112&gt;AE$140,10,IF('Indicator Data'!V112&lt;AE$139,0,10-(AE$140-'Indicator Data'!V112)/(AE$140-AE$139)*10)),1))</f>
        <v>2.5</v>
      </c>
      <c r="AF110" s="10">
        <f>IF('Indicator Data'!W112="No data","x",ROUND(IF('Indicator Data'!W112&gt;AF$140,10,IF('Indicator Data'!W112&lt;AF$139,0,10-(AF$140-'Indicator Data'!W112)/(AF$140-AF$139)*10)),1))</f>
        <v>2.2999999999999998</v>
      </c>
      <c r="AG110" s="47">
        <f t="shared" si="31"/>
        <v>2.4</v>
      </c>
      <c r="AH110" s="10">
        <f>IF('Indicator Data'!AP112="No data","x",ROUND(IF('Indicator Data'!AP112&gt;AH$140,10,IF('Indicator Data'!AP112&lt;AH$139,0,10-(AH$140-'Indicator Data'!AP112)/(AH$140-AH$139)*10)),1))</f>
        <v>2.9</v>
      </c>
      <c r="AI110" s="10">
        <f>IF('Indicator Data'!AQ112="No data","x",ROUND(IF('Indicator Data'!AQ112&gt;AI$140,10,IF('Indicator Data'!AQ112&lt;AI$139,0,10-(AI$140-'Indicator Data'!AQ112)/(AI$140-AI$139)*10)),1))</f>
        <v>4.4000000000000004</v>
      </c>
      <c r="AJ110" s="47">
        <f t="shared" si="32"/>
        <v>3.7</v>
      </c>
      <c r="AK110" s="31">
        <f>'Indicator Data'!AK112+'Indicator Data'!AJ112*0.5+'Indicator Data'!AI112*0.25</f>
        <v>0</v>
      </c>
      <c r="AL110" s="38">
        <f>AK110/'Indicator Data'!BB112</f>
        <v>0</v>
      </c>
      <c r="AM110" s="47">
        <f t="shared" si="33"/>
        <v>0</v>
      </c>
      <c r="AN110" s="38">
        <f>IF('Indicator Data'!AL112="No data","x",'Indicator Data'!AL112/'Indicator Data'!BB112)</f>
        <v>4.3993709252922945E-2</v>
      </c>
      <c r="AO110" s="10">
        <f t="shared" si="34"/>
        <v>2.2000000000000002</v>
      </c>
      <c r="AP110" s="47">
        <f t="shared" si="35"/>
        <v>2.2000000000000002</v>
      </c>
      <c r="AQ110" s="32">
        <f t="shared" si="36"/>
        <v>2.2999999999999998</v>
      </c>
      <c r="AR110" s="50">
        <f t="shared" si="37"/>
        <v>1.2</v>
      </c>
      <c r="AU110" s="8">
        <v>5.7</v>
      </c>
    </row>
    <row r="111" spans="1:47">
      <c r="A111" s="8" t="s">
        <v>339</v>
      </c>
      <c r="B111" s="26" t="s">
        <v>319</v>
      </c>
      <c r="C111" s="26" t="s">
        <v>340</v>
      </c>
      <c r="D111" s="10">
        <f>ROUND(IF('Indicator Data'!O113="No data",IF((0.1284*LN('Indicator Data'!BA113)-0.4735)&gt;D$140,0,IF((0.1284*LN('Indicator Data'!BA113)-0.4735)&lt;D$139,10,(D$140-(0.1284*LN('Indicator Data'!BA113)-0.4735))/(D$140-D$139)*10)),IF('Indicator Data'!O113&gt;D$140,0,IF('Indicator Data'!O113&lt;D$139,10,(D$140-'Indicator Data'!O113)/(D$140-D$139)*10))),1)</f>
        <v>5.4</v>
      </c>
      <c r="E111" s="10">
        <f>IF('Indicator Data'!P113="No data","x",ROUND(IF('Indicator Data'!P113&gt;E$140,10,IF('Indicator Data'!P113&lt;E$139,0,10-(E$140-'Indicator Data'!P113)/(E$140-E$139)*10)),1))</f>
        <v>7.5</v>
      </c>
      <c r="F111" s="47">
        <f t="shared" si="19"/>
        <v>6.6</v>
      </c>
      <c r="G111" s="10">
        <f>IF('Indicator Data'!AG113="No data","x",ROUND(IF('Indicator Data'!AG113&gt;G$140,10,IF('Indicator Data'!AG113&lt;G$139,0,10-(G$140-'Indicator Data'!AG113)/(G$140-G$139)*10)),1))</f>
        <v>6.7</v>
      </c>
      <c r="H111" s="10">
        <f>IF('Indicator Data'!AH113="No data","x",ROUND(IF('Indicator Data'!AH113&gt;H$140,10,IF('Indicator Data'!AH113&lt;H$139,0,10-(H$140-'Indicator Data'!AH113)/(H$140-H$139)*10)),1))</f>
        <v>2.8</v>
      </c>
      <c r="I111" s="47">
        <f t="shared" si="20"/>
        <v>4.8</v>
      </c>
      <c r="J111" s="31">
        <f>SUM('Indicator Data'!R113,SUM('Indicator Data'!S113:T113)*1000000)</f>
        <v>2803210067</v>
      </c>
      <c r="K111" s="31">
        <f>J111/'Indicator Data'!BD113</f>
        <v>167.41649463417488</v>
      </c>
      <c r="L111" s="10">
        <f t="shared" si="21"/>
        <v>3.3</v>
      </c>
      <c r="M111" s="10">
        <f>IF('Indicator Data'!U113="No data","x",ROUND(IF('Indicator Data'!U113&gt;M$140,10,IF('Indicator Data'!U113&lt;M$139,0,10-(M$140-'Indicator Data'!U113)/(M$140-M$139)*10)),1))</f>
        <v>3.6</v>
      </c>
      <c r="N111" s="116">
        <f>'Indicator Data'!Q113/'Indicator Data'!BD113*1000000</f>
        <v>175.34157049282217</v>
      </c>
      <c r="O111" s="10">
        <f t="shared" si="22"/>
        <v>10</v>
      </c>
      <c r="P111" s="47">
        <f t="shared" si="23"/>
        <v>5.6</v>
      </c>
      <c r="Q111" s="40">
        <f t="shared" si="24"/>
        <v>5.9</v>
      </c>
      <c r="R111" s="31">
        <f>IF(AND('Indicator Data'!AM113="No data",'Indicator Data'!AN113="No data"),0,SUM('Indicator Data'!AM113:AO113))</f>
        <v>0</v>
      </c>
      <c r="S111" s="10">
        <f t="shared" si="25"/>
        <v>0</v>
      </c>
      <c r="T111" s="37">
        <f>R111/'Indicator Data'!$BB113</f>
        <v>0</v>
      </c>
      <c r="U111" s="10">
        <f t="shared" si="26"/>
        <v>0</v>
      </c>
      <c r="V111" s="11">
        <f t="shared" si="27"/>
        <v>0</v>
      </c>
      <c r="W111" s="10">
        <f>IF('Indicator Data'!AB113="No data","x",ROUND(IF('Indicator Data'!AB113&gt;W$140,10,IF('Indicator Data'!AB113&lt;W$139,0,10-(W$140-'Indicator Data'!AB113)/(W$140-W$139)*10)),1))</f>
        <v>1.2</v>
      </c>
      <c r="X111" s="10">
        <f>IF('Indicator Data'!AA113="No data","x",ROUND(IF('Indicator Data'!AA113&gt;X$140,10,IF('Indicator Data'!AA113&lt;X$139,0,10-(X$140-'Indicator Data'!AA113)/(X$140-X$139)*10)),1))</f>
        <v>2</v>
      </c>
      <c r="Y111" s="10">
        <f>IF('Indicator Data'!AF113="No data","x",ROUND(IF('Indicator Data'!AF113&gt;Y$140,10,IF('Indicator Data'!AF113&lt;Y$139,0,10-(Y$140-'Indicator Data'!AF113)/(Y$140-Y$139)*10)),1))</f>
        <v>2.2000000000000002</v>
      </c>
      <c r="Z111" s="120">
        <f>IF('Indicator Data'!AC113="No data","x",'Indicator Data'!AC113/'Indicator Data'!$BB113*100000)</f>
        <v>0</v>
      </c>
      <c r="AA111" s="118">
        <f t="shared" si="28"/>
        <v>0</v>
      </c>
      <c r="AB111" s="120">
        <f>IF('Indicator Data'!AD113="No data","x",'Indicator Data'!AD113/'Indicator Data'!$BB113*100000)</f>
        <v>6.841154102697125</v>
      </c>
      <c r="AC111" s="118">
        <f t="shared" si="29"/>
        <v>9.5</v>
      </c>
      <c r="AD111" s="47">
        <f t="shared" si="30"/>
        <v>3</v>
      </c>
      <c r="AE111" s="10">
        <f>IF('Indicator Data'!V113="No data","x",ROUND(IF('Indicator Data'!V113&gt;AE$140,10,IF('Indicator Data'!V113&lt;AE$139,0,10-(AE$140-'Indicator Data'!V113)/(AE$140-AE$139)*10)),1))</f>
        <v>3.3</v>
      </c>
      <c r="AF111" s="10">
        <f>IF('Indicator Data'!W113="No data","x",ROUND(IF('Indicator Data'!W113&gt;AF$140,10,IF('Indicator Data'!W113&lt;AF$139,0,10-(AF$140-'Indicator Data'!W113)/(AF$140-AF$139)*10)),1))</f>
        <v>1.8</v>
      </c>
      <c r="AG111" s="47">
        <f t="shared" si="31"/>
        <v>2.6</v>
      </c>
      <c r="AH111" s="10">
        <f>IF('Indicator Data'!AP113="No data","x",ROUND(IF('Indicator Data'!AP113&gt;AH$140,10,IF('Indicator Data'!AP113&lt;AH$139,0,10-(AH$140-'Indicator Data'!AP113)/(AH$140-AH$139)*10)),1))</f>
        <v>4.7</v>
      </c>
      <c r="AI111" s="10">
        <f>IF('Indicator Data'!AQ113="No data","x",ROUND(IF('Indicator Data'!AQ113&gt;AI$140,10,IF('Indicator Data'!AQ113&lt;AI$139,0,10-(AI$140-'Indicator Data'!AQ113)/(AI$140-AI$139)*10)),1))</f>
        <v>4.5</v>
      </c>
      <c r="AJ111" s="47">
        <f t="shared" si="32"/>
        <v>4.5999999999999996</v>
      </c>
      <c r="AK111" s="31">
        <f>'Indicator Data'!AK113+'Indicator Data'!AJ113*0.5+'Indicator Data'!AI113*0.25</f>
        <v>0</v>
      </c>
      <c r="AL111" s="38">
        <f>AK111/'Indicator Data'!BB113</f>
        <v>0</v>
      </c>
      <c r="AM111" s="47">
        <f t="shared" si="33"/>
        <v>0</v>
      </c>
      <c r="AN111" s="38">
        <f>IF('Indicator Data'!AL113="No data","x",'Indicator Data'!AL113/'Indicator Data'!BB113)</f>
        <v>3.7576615770825217E-2</v>
      </c>
      <c r="AO111" s="10">
        <f t="shared" si="34"/>
        <v>1.9</v>
      </c>
      <c r="AP111" s="47">
        <f t="shared" si="35"/>
        <v>1.9</v>
      </c>
      <c r="AQ111" s="32">
        <f t="shared" si="36"/>
        <v>2.5</v>
      </c>
      <c r="AR111" s="50">
        <f t="shared" si="37"/>
        <v>1.3</v>
      </c>
      <c r="AU111" s="8">
        <v>5.3</v>
      </c>
    </row>
    <row r="112" spans="1:47">
      <c r="A112" s="8" t="s">
        <v>341</v>
      </c>
      <c r="B112" s="26" t="s">
        <v>319</v>
      </c>
      <c r="C112" s="26" t="s">
        <v>342</v>
      </c>
      <c r="D112" s="10">
        <f>ROUND(IF('Indicator Data'!O114="No data",IF((0.1284*LN('Indicator Data'!BA114)-0.4735)&gt;D$140,0,IF((0.1284*LN('Indicator Data'!BA114)-0.4735)&lt;D$139,10,(D$140-(0.1284*LN('Indicator Data'!BA114)-0.4735))/(D$140-D$139)*10)),IF('Indicator Data'!O114&gt;D$140,0,IF('Indicator Data'!O114&lt;D$139,10,(D$140-'Indicator Data'!O114)/(D$140-D$139)*10))),1)</f>
        <v>7.5</v>
      </c>
      <c r="E112" s="10">
        <f>IF('Indicator Data'!P114="No data","x",ROUND(IF('Indicator Data'!P114&gt;E$140,10,IF('Indicator Data'!P114&lt;E$139,0,10-(E$140-'Indicator Data'!P114)/(E$140-E$139)*10)),1))</f>
        <v>6.9</v>
      </c>
      <c r="F112" s="47">
        <f t="shared" si="19"/>
        <v>7.2</v>
      </c>
      <c r="G112" s="10">
        <f>IF('Indicator Data'!AG114="No data","x",ROUND(IF('Indicator Data'!AG114&gt;G$140,10,IF('Indicator Data'!AG114&lt;G$139,0,10-(G$140-'Indicator Data'!AG114)/(G$140-G$139)*10)),1))</f>
        <v>6.7</v>
      </c>
      <c r="H112" s="10">
        <f>IF('Indicator Data'!AH114="No data","x",ROUND(IF('Indicator Data'!AH114&gt;H$140,10,IF('Indicator Data'!AH114&lt;H$139,0,10-(H$140-'Indicator Data'!AH114)/(H$140-H$139)*10)),1))</f>
        <v>2.8</v>
      </c>
      <c r="I112" s="47">
        <f t="shared" si="20"/>
        <v>4.8</v>
      </c>
      <c r="J112" s="31">
        <f>SUM('Indicator Data'!R114,SUM('Indicator Data'!S114:T114)*1000000)</f>
        <v>2803210067</v>
      </c>
      <c r="K112" s="31">
        <f>J112/'Indicator Data'!BD114</f>
        <v>167.41649463417488</v>
      </c>
      <c r="L112" s="10">
        <f t="shared" si="21"/>
        <v>3.3</v>
      </c>
      <c r="M112" s="10">
        <f>IF('Indicator Data'!U114="No data","x",ROUND(IF('Indicator Data'!U114&gt;M$140,10,IF('Indicator Data'!U114&lt;M$139,0,10-(M$140-'Indicator Data'!U114)/(M$140-M$139)*10)),1))</f>
        <v>3.6</v>
      </c>
      <c r="N112" s="116">
        <f>'Indicator Data'!Q114/'Indicator Data'!BD114*1000000</f>
        <v>175.34157049282217</v>
      </c>
      <c r="O112" s="10">
        <f t="shared" si="22"/>
        <v>10</v>
      </c>
      <c r="P112" s="47">
        <f t="shared" si="23"/>
        <v>5.6</v>
      </c>
      <c r="Q112" s="40">
        <f t="shared" si="24"/>
        <v>6.2</v>
      </c>
      <c r="R112" s="31">
        <f>IF(AND('Indicator Data'!AM114="No data",'Indicator Data'!AN114="No data"),0,SUM('Indicator Data'!AM114:AO114))</f>
        <v>0</v>
      </c>
      <c r="S112" s="10">
        <f t="shared" si="25"/>
        <v>0</v>
      </c>
      <c r="T112" s="37">
        <f>R112/'Indicator Data'!$BB114</f>
        <v>0</v>
      </c>
      <c r="U112" s="10">
        <f t="shared" si="26"/>
        <v>0</v>
      </c>
      <c r="V112" s="11">
        <f t="shared" si="27"/>
        <v>0</v>
      </c>
      <c r="W112" s="10">
        <f>IF('Indicator Data'!AB114="No data","x",ROUND(IF('Indicator Data'!AB114&gt;W$140,10,IF('Indicator Data'!AB114&lt;W$139,0,10-(W$140-'Indicator Data'!AB114)/(W$140-W$139)*10)),1))</f>
        <v>0.9</v>
      </c>
      <c r="X112" s="10">
        <f>IF('Indicator Data'!AA114="No data","x",ROUND(IF('Indicator Data'!AA114&gt;X$140,10,IF('Indicator Data'!AA114&lt;X$139,0,10-(X$140-'Indicator Data'!AA114)/(X$140-X$139)*10)),1))</f>
        <v>2</v>
      </c>
      <c r="Y112" s="10">
        <f>IF('Indicator Data'!AF114="No data","x",ROUND(IF('Indicator Data'!AF114&gt;Y$140,10,IF('Indicator Data'!AF114&lt;Y$139,0,10-(Y$140-'Indicator Data'!AF114)/(Y$140-Y$139)*10)),1))</f>
        <v>2.2000000000000002</v>
      </c>
      <c r="Z112" s="120">
        <f>IF('Indicator Data'!AC114="No data","x",'Indicator Data'!AC114/'Indicator Data'!$BB114*100000)</f>
        <v>0</v>
      </c>
      <c r="AA112" s="118">
        <f t="shared" si="28"/>
        <v>0</v>
      </c>
      <c r="AB112" s="120">
        <f>IF('Indicator Data'!AD114="No data","x",'Indicator Data'!AD114/'Indicator Data'!$BB114*100000)</f>
        <v>4.4649996279166979</v>
      </c>
      <c r="AC112" s="118">
        <f t="shared" si="29"/>
        <v>8.8000000000000007</v>
      </c>
      <c r="AD112" s="47">
        <f t="shared" si="30"/>
        <v>2.8</v>
      </c>
      <c r="AE112" s="10">
        <f>IF('Indicator Data'!V114="No data","x",ROUND(IF('Indicator Data'!V114&gt;AE$140,10,IF('Indicator Data'!V114&lt;AE$139,0,10-(AE$140-'Indicator Data'!V114)/(AE$140-AE$139)*10)),1))</f>
        <v>3.5</v>
      </c>
      <c r="AF112" s="10">
        <f>IF('Indicator Data'!W114="No data","x",ROUND(IF('Indicator Data'!W114&gt;AF$140,10,IF('Indicator Data'!W114&lt;AF$139,0,10-(AF$140-'Indicator Data'!W114)/(AF$140-AF$139)*10)),1))</f>
        <v>2.5</v>
      </c>
      <c r="AG112" s="47">
        <f t="shared" si="31"/>
        <v>3</v>
      </c>
      <c r="AH112" s="10">
        <f>IF('Indicator Data'!AP114="No data","x",ROUND(IF('Indicator Data'!AP114&gt;AH$140,10,IF('Indicator Data'!AP114&lt;AH$139,0,10-(AH$140-'Indicator Data'!AP114)/(AH$140-AH$139)*10)),1))</f>
        <v>4.7</v>
      </c>
      <c r="AI112" s="10">
        <f>IF('Indicator Data'!AQ114="No data","x",ROUND(IF('Indicator Data'!AQ114&gt;AI$140,10,IF('Indicator Data'!AQ114&lt;AI$139,0,10-(AI$140-'Indicator Data'!AQ114)/(AI$140-AI$139)*10)),1))</f>
        <v>4.3</v>
      </c>
      <c r="AJ112" s="47">
        <f t="shared" si="32"/>
        <v>4.5</v>
      </c>
      <c r="AK112" s="31">
        <f>'Indicator Data'!AK114+'Indicator Data'!AJ114*0.5+'Indicator Data'!AI114*0.25</f>
        <v>0</v>
      </c>
      <c r="AL112" s="38">
        <f>AK112/'Indicator Data'!BB114</f>
        <v>0</v>
      </c>
      <c r="AM112" s="47">
        <f t="shared" si="33"/>
        <v>0</v>
      </c>
      <c r="AN112" s="38">
        <f>IF('Indicator Data'!AL114="No data","x",'Indicator Data'!AL114/'Indicator Data'!BB114)</f>
        <v>5.3741020521581626E-2</v>
      </c>
      <c r="AO112" s="10">
        <f t="shared" si="34"/>
        <v>2.7</v>
      </c>
      <c r="AP112" s="47">
        <f t="shared" si="35"/>
        <v>2.7</v>
      </c>
      <c r="AQ112" s="32">
        <f t="shared" si="36"/>
        <v>2.7</v>
      </c>
      <c r="AR112" s="50">
        <f t="shared" si="37"/>
        <v>1.4</v>
      </c>
      <c r="AU112" s="8">
        <v>3.2</v>
      </c>
    </row>
    <row r="113" spans="1:47">
      <c r="A113" s="8" t="s">
        <v>343</v>
      </c>
      <c r="B113" s="26" t="s">
        <v>319</v>
      </c>
      <c r="C113" s="26" t="s">
        <v>344</v>
      </c>
      <c r="D113" s="10">
        <f>ROUND(IF('Indicator Data'!O115="No data",IF((0.1284*LN('Indicator Data'!BA115)-0.4735)&gt;D$140,0,IF((0.1284*LN('Indicator Data'!BA115)-0.4735)&lt;D$139,10,(D$140-(0.1284*LN('Indicator Data'!BA115)-0.4735))/(D$140-D$139)*10)),IF('Indicator Data'!O115&gt;D$140,0,IF('Indicator Data'!O115&lt;D$139,10,(D$140-'Indicator Data'!O115)/(D$140-D$139)*10))),1)</f>
        <v>5.9</v>
      </c>
      <c r="E113" s="10">
        <f>IF('Indicator Data'!P115="No data","x",ROUND(IF('Indicator Data'!P115&gt;E$140,10,IF('Indicator Data'!P115&lt;E$139,0,10-(E$140-'Indicator Data'!P115)/(E$140-E$139)*10)),1))</f>
        <v>3.4</v>
      </c>
      <c r="F113" s="47">
        <f t="shared" si="19"/>
        <v>4.8</v>
      </c>
      <c r="G113" s="10">
        <f>IF('Indicator Data'!AG115="No data","x",ROUND(IF('Indicator Data'!AG115&gt;G$140,10,IF('Indicator Data'!AG115&lt;G$139,0,10-(G$140-'Indicator Data'!AG115)/(G$140-G$139)*10)),1))</f>
        <v>6.7</v>
      </c>
      <c r="H113" s="10">
        <f>IF('Indicator Data'!AH115="No data","x",ROUND(IF('Indicator Data'!AH115&gt;H$140,10,IF('Indicator Data'!AH115&lt;H$139,0,10-(H$140-'Indicator Data'!AH115)/(H$140-H$139)*10)),1))</f>
        <v>2.8</v>
      </c>
      <c r="I113" s="47">
        <f t="shared" si="20"/>
        <v>4.8</v>
      </c>
      <c r="J113" s="31">
        <f>SUM('Indicator Data'!R115,SUM('Indicator Data'!S115:T115)*1000000)</f>
        <v>2803210067</v>
      </c>
      <c r="K113" s="31">
        <f>J113/'Indicator Data'!BD115</f>
        <v>167.41649463417488</v>
      </c>
      <c r="L113" s="10">
        <f t="shared" si="21"/>
        <v>3.3</v>
      </c>
      <c r="M113" s="10">
        <f>IF('Indicator Data'!U115="No data","x",ROUND(IF('Indicator Data'!U115&gt;M$140,10,IF('Indicator Data'!U115&lt;M$139,0,10-(M$140-'Indicator Data'!U115)/(M$140-M$139)*10)),1))</f>
        <v>3.6</v>
      </c>
      <c r="N113" s="116">
        <f>'Indicator Data'!Q115/'Indicator Data'!BD115*1000000</f>
        <v>175.34157049282217</v>
      </c>
      <c r="O113" s="10">
        <f t="shared" si="22"/>
        <v>10</v>
      </c>
      <c r="P113" s="47">
        <f t="shared" si="23"/>
        <v>5.6</v>
      </c>
      <c r="Q113" s="40">
        <f t="shared" si="24"/>
        <v>5</v>
      </c>
      <c r="R113" s="31">
        <f>IF(AND('Indicator Data'!AM115="No data",'Indicator Data'!AN115="No data"),0,SUM('Indicator Data'!AM115:AO115))</f>
        <v>0</v>
      </c>
      <c r="S113" s="10">
        <f t="shared" si="25"/>
        <v>0</v>
      </c>
      <c r="T113" s="37">
        <f>R113/'Indicator Data'!$BB115</f>
        <v>0</v>
      </c>
      <c r="U113" s="10">
        <f t="shared" si="26"/>
        <v>0</v>
      </c>
      <c r="V113" s="11">
        <f t="shared" si="27"/>
        <v>0</v>
      </c>
      <c r="W113" s="10">
        <f>IF('Indicator Data'!AB115="No data","x",ROUND(IF('Indicator Data'!AB115&gt;W$140,10,IF('Indicator Data'!AB115&lt;W$139,0,10-(W$140-'Indicator Data'!AB115)/(W$140-W$139)*10)),1))</f>
        <v>0.5</v>
      </c>
      <c r="X113" s="10">
        <f>IF('Indicator Data'!AA115="No data","x",ROUND(IF('Indicator Data'!AA115&gt;X$140,10,IF('Indicator Data'!AA115&lt;X$139,0,10-(X$140-'Indicator Data'!AA115)/(X$140-X$139)*10)),1))</f>
        <v>2</v>
      </c>
      <c r="Y113" s="10">
        <f>IF('Indicator Data'!AF115="No data","x",ROUND(IF('Indicator Data'!AF115&gt;Y$140,10,IF('Indicator Data'!AF115&lt;Y$139,0,10-(Y$140-'Indicator Data'!AF115)/(Y$140-Y$139)*10)),1))</f>
        <v>2.2000000000000002</v>
      </c>
      <c r="Z113" s="120">
        <f>IF('Indicator Data'!AC115="No data","x",'Indicator Data'!AC115/'Indicator Data'!$BB115*100000)</f>
        <v>0</v>
      </c>
      <c r="AA113" s="118">
        <f t="shared" si="28"/>
        <v>0</v>
      </c>
      <c r="AB113" s="120">
        <f>IF('Indicator Data'!AD115="No data","x",'Indicator Data'!AD115/'Indicator Data'!$BB115*100000)</f>
        <v>1.8533535331342643</v>
      </c>
      <c r="AC113" s="118">
        <f t="shared" si="29"/>
        <v>7.6</v>
      </c>
      <c r="AD113" s="47">
        <f t="shared" si="30"/>
        <v>2.5</v>
      </c>
      <c r="AE113" s="10">
        <f>IF('Indicator Data'!V115="No data","x",ROUND(IF('Indicator Data'!V115&gt;AE$140,10,IF('Indicator Data'!V115&lt;AE$139,0,10-(AE$140-'Indicator Data'!V115)/(AE$140-AE$139)*10)),1))</f>
        <v>2</v>
      </c>
      <c r="AF113" s="10">
        <f>IF('Indicator Data'!W115="No data","x",ROUND(IF('Indicator Data'!W115&gt;AF$140,10,IF('Indicator Data'!W115&lt;AF$139,0,10-(AF$140-'Indicator Data'!W115)/(AF$140-AF$139)*10)),1))</f>
        <v>1.3</v>
      </c>
      <c r="AG113" s="47">
        <f t="shared" si="31"/>
        <v>1.7</v>
      </c>
      <c r="AH113" s="10">
        <f>IF('Indicator Data'!AP115="No data","x",ROUND(IF('Indicator Data'!AP115&gt;AH$140,10,IF('Indicator Data'!AP115&lt;AH$139,0,10-(AH$140-'Indicator Data'!AP115)/(AH$140-AH$139)*10)),1))</f>
        <v>2.4</v>
      </c>
      <c r="AI113" s="10">
        <f>IF('Indicator Data'!AQ115="No data","x",ROUND(IF('Indicator Data'!AQ115&gt;AI$140,10,IF('Indicator Data'!AQ115&lt;AI$139,0,10-(AI$140-'Indicator Data'!AQ115)/(AI$140-AI$139)*10)),1))</f>
        <v>5.2</v>
      </c>
      <c r="AJ113" s="47">
        <f t="shared" si="32"/>
        <v>3.8</v>
      </c>
      <c r="AK113" s="31">
        <f>'Indicator Data'!AK115+'Indicator Data'!AJ115*0.5+'Indicator Data'!AI115*0.25</f>
        <v>3335</v>
      </c>
      <c r="AL113" s="38">
        <f>AK113/'Indicator Data'!BB115</f>
        <v>1.424683376401348E-3</v>
      </c>
      <c r="AM113" s="47">
        <f t="shared" si="33"/>
        <v>0.1</v>
      </c>
      <c r="AN113" s="38">
        <f>IF('Indicator Data'!AL115="No data","x",'Indicator Data'!AL115/'Indicator Data'!BB115)</f>
        <v>2.1081896439402257E-2</v>
      </c>
      <c r="AO113" s="10">
        <f t="shared" si="34"/>
        <v>1.1000000000000001</v>
      </c>
      <c r="AP113" s="47">
        <f t="shared" si="35"/>
        <v>1.1000000000000001</v>
      </c>
      <c r="AQ113" s="32">
        <f t="shared" si="36"/>
        <v>1.9</v>
      </c>
      <c r="AR113" s="50">
        <f t="shared" si="37"/>
        <v>1</v>
      </c>
      <c r="AU113" s="8">
        <v>2.2999999999999998</v>
      </c>
    </row>
    <row r="114" spans="1:47">
      <c r="A114" s="8" t="s">
        <v>345</v>
      </c>
      <c r="B114" s="26" t="s">
        <v>319</v>
      </c>
      <c r="C114" s="26" t="s">
        <v>346</v>
      </c>
      <c r="D114" s="10">
        <f>ROUND(IF('Indicator Data'!O116="No data",IF((0.1284*LN('Indicator Data'!BA116)-0.4735)&gt;D$140,0,IF((0.1284*LN('Indicator Data'!BA116)-0.4735)&lt;D$139,10,(D$140-(0.1284*LN('Indicator Data'!BA116)-0.4735))/(D$140-D$139)*10)),IF('Indicator Data'!O116&gt;D$140,0,IF('Indicator Data'!O116&lt;D$139,10,(D$140-'Indicator Data'!O116)/(D$140-D$139)*10))),1)</f>
        <v>5.4</v>
      </c>
      <c r="E114" s="10">
        <f>IF('Indicator Data'!P116="No data","x",ROUND(IF('Indicator Data'!P116&gt;E$140,10,IF('Indicator Data'!P116&lt;E$139,0,10-(E$140-'Indicator Data'!P116)/(E$140-E$139)*10)),1))</f>
        <v>1.7</v>
      </c>
      <c r="F114" s="47">
        <f t="shared" si="19"/>
        <v>3.8</v>
      </c>
      <c r="G114" s="10">
        <f>IF('Indicator Data'!AG116="No data","x",ROUND(IF('Indicator Data'!AG116&gt;G$140,10,IF('Indicator Data'!AG116&lt;G$139,0,10-(G$140-'Indicator Data'!AG116)/(G$140-G$139)*10)),1))</f>
        <v>6.7</v>
      </c>
      <c r="H114" s="10">
        <f>IF('Indicator Data'!AH116="No data","x",ROUND(IF('Indicator Data'!AH116&gt;H$140,10,IF('Indicator Data'!AH116&lt;H$139,0,10-(H$140-'Indicator Data'!AH116)/(H$140-H$139)*10)),1))</f>
        <v>2.8</v>
      </c>
      <c r="I114" s="47">
        <f t="shared" si="20"/>
        <v>4.8</v>
      </c>
      <c r="J114" s="31">
        <f>SUM('Indicator Data'!R116,SUM('Indicator Data'!S116:T116)*1000000)</f>
        <v>2803210067</v>
      </c>
      <c r="K114" s="31">
        <f>J114/'Indicator Data'!BD116</f>
        <v>167.41649463417488</v>
      </c>
      <c r="L114" s="10">
        <f t="shared" si="21"/>
        <v>3.3</v>
      </c>
      <c r="M114" s="10">
        <f>IF('Indicator Data'!U116="No data","x",ROUND(IF('Indicator Data'!U116&gt;M$140,10,IF('Indicator Data'!U116&lt;M$139,0,10-(M$140-'Indicator Data'!U116)/(M$140-M$139)*10)),1))</f>
        <v>3.6</v>
      </c>
      <c r="N114" s="116">
        <f>'Indicator Data'!Q116/'Indicator Data'!BD116*1000000</f>
        <v>175.34157049282217</v>
      </c>
      <c r="O114" s="10">
        <f t="shared" si="22"/>
        <v>10</v>
      </c>
      <c r="P114" s="47">
        <f t="shared" si="23"/>
        <v>5.6</v>
      </c>
      <c r="Q114" s="40">
        <f t="shared" si="24"/>
        <v>4.5</v>
      </c>
      <c r="R114" s="31">
        <f>IF(AND('Indicator Data'!AM116="No data",'Indicator Data'!AN116="No data"),0,SUM('Indicator Data'!AM116:AO116))</f>
        <v>0</v>
      </c>
      <c r="S114" s="10">
        <f t="shared" si="25"/>
        <v>0</v>
      </c>
      <c r="T114" s="37">
        <f>R114/'Indicator Data'!$BB116</f>
        <v>0</v>
      </c>
      <c r="U114" s="10">
        <f t="shared" si="26"/>
        <v>0</v>
      </c>
      <c r="V114" s="11">
        <f t="shared" si="27"/>
        <v>0</v>
      </c>
      <c r="W114" s="10">
        <f>IF('Indicator Data'!AB116="No data","x",ROUND(IF('Indicator Data'!AB116&gt;W$140,10,IF('Indicator Data'!AB116&lt;W$139,0,10-(W$140-'Indicator Data'!AB116)/(W$140-W$139)*10)),1))</f>
        <v>2.8</v>
      </c>
      <c r="X114" s="10">
        <f>IF('Indicator Data'!AA116="No data","x",ROUND(IF('Indicator Data'!AA116&gt;X$140,10,IF('Indicator Data'!AA116&lt;X$139,0,10-(X$140-'Indicator Data'!AA116)/(X$140-X$139)*10)),1))</f>
        <v>2</v>
      </c>
      <c r="Y114" s="10">
        <f>IF('Indicator Data'!AF116="No data","x",ROUND(IF('Indicator Data'!AF116&gt;Y$140,10,IF('Indicator Data'!AF116&lt;Y$139,0,10-(Y$140-'Indicator Data'!AF116)/(Y$140-Y$139)*10)),1))</f>
        <v>2.2000000000000002</v>
      </c>
      <c r="Z114" s="120">
        <f>IF('Indicator Data'!AC116="No data","x",'Indicator Data'!AC116/'Indicator Data'!$BB116*100000)</f>
        <v>0</v>
      </c>
      <c r="AA114" s="118">
        <f t="shared" si="28"/>
        <v>0</v>
      </c>
      <c r="AB114" s="120">
        <f>IF('Indicator Data'!AD116="No data","x",'Indicator Data'!AD116/'Indicator Data'!$BB116*100000)</f>
        <v>5.753096088843308</v>
      </c>
      <c r="AC114" s="118">
        <f t="shared" si="29"/>
        <v>9.1999999999999993</v>
      </c>
      <c r="AD114" s="47">
        <f t="shared" si="30"/>
        <v>3.2</v>
      </c>
      <c r="AE114" s="10">
        <f>IF('Indicator Data'!V116="No data","x",ROUND(IF('Indicator Data'!V116&gt;AE$140,10,IF('Indicator Data'!V116&lt;AE$139,0,10-(AE$140-'Indicator Data'!V116)/(AE$140-AE$139)*10)),1))</f>
        <v>2.5</v>
      </c>
      <c r="AF114" s="10">
        <f>IF('Indicator Data'!W116="No data","x",ROUND(IF('Indicator Data'!W116&gt;AF$140,10,IF('Indicator Data'!W116&lt;AF$139,0,10-(AF$140-'Indicator Data'!W116)/(AF$140-AF$139)*10)),1))</f>
        <v>1.1000000000000001</v>
      </c>
      <c r="AG114" s="47">
        <f t="shared" si="31"/>
        <v>1.8</v>
      </c>
      <c r="AH114" s="10">
        <f>IF('Indicator Data'!AP116="No data","x",ROUND(IF('Indicator Data'!AP116&gt;AH$140,10,IF('Indicator Data'!AP116&lt;AH$139,0,10-(AH$140-'Indicator Data'!AP116)/(AH$140-AH$139)*10)),1))</f>
        <v>1.5</v>
      </c>
      <c r="AI114" s="10">
        <f>IF('Indicator Data'!AQ116="No data","x",ROUND(IF('Indicator Data'!AQ116&gt;AI$140,10,IF('Indicator Data'!AQ116&lt;AI$139,0,10-(AI$140-'Indicator Data'!AQ116)/(AI$140-AI$139)*10)),1))</f>
        <v>2.2999999999999998</v>
      </c>
      <c r="AJ114" s="47">
        <f t="shared" si="32"/>
        <v>1.9</v>
      </c>
      <c r="AK114" s="31">
        <f>'Indicator Data'!AK116+'Indicator Data'!AJ116*0.5+'Indicator Data'!AI116*0.25</f>
        <v>0</v>
      </c>
      <c r="AL114" s="38">
        <f>AK114/'Indicator Data'!BB116</f>
        <v>0</v>
      </c>
      <c r="AM114" s="47">
        <f t="shared" si="33"/>
        <v>0</v>
      </c>
      <c r="AN114" s="38">
        <f>IF('Indicator Data'!AL116="No data","x",'Indicator Data'!AL116/'Indicator Data'!BB116)</f>
        <v>1.2600300487064868E-2</v>
      </c>
      <c r="AO114" s="10">
        <f t="shared" si="34"/>
        <v>0.6</v>
      </c>
      <c r="AP114" s="47">
        <f t="shared" si="35"/>
        <v>0.6</v>
      </c>
      <c r="AQ114" s="32">
        <f t="shared" si="36"/>
        <v>1.6</v>
      </c>
      <c r="AR114" s="50">
        <f t="shared" si="37"/>
        <v>0.8</v>
      </c>
      <c r="AU114" s="8">
        <v>1.8</v>
      </c>
    </row>
    <row r="115" spans="1:47">
      <c r="A115" s="8" t="s">
        <v>111</v>
      </c>
      <c r="B115" s="26" t="s">
        <v>112</v>
      </c>
      <c r="C115" s="26" t="s">
        <v>113</v>
      </c>
      <c r="D115" s="10">
        <f>ROUND(IF('Indicator Data'!O117="No data",IF((0.1284*LN('Indicator Data'!BA117)-0.4735)&gt;D$140,0,IF((0.1284*LN('Indicator Data'!BA117)-0.4735)&lt;D$139,10,(D$140-(0.1284*LN('Indicator Data'!BA117)-0.4735))/(D$140-D$139)*10)),IF('Indicator Data'!O117&gt;D$140,0,IF('Indicator Data'!O117&lt;D$139,10,(D$140-'Indicator Data'!O117)/(D$140-D$139)*10))),1)</f>
        <v>10</v>
      </c>
      <c r="E115" s="10">
        <f>IF('Indicator Data'!P117="No data","x",ROUND(IF('Indicator Data'!P117&gt;E$140,10,IF('Indicator Data'!P117&lt;E$139,0,10-(E$140-'Indicator Data'!P117)/(E$140-E$139)*10)),1))</f>
        <v>10</v>
      </c>
      <c r="F115" s="47">
        <f t="shared" si="19"/>
        <v>10</v>
      </c>
      <c r="G115" s="10">
        <f>IF('Indicator Data'!AG117="No data","x",ROUND(IF('Indicator Data'!AG117&gt;G$140,10,IF('Indicator Data'!AG117&lt;G$139,0,10-(G$140-'Indicator Data'!AG117)/(G$140-G$139)*10)),1))</f>
        <v>8.9</v>
      </c>
      <c r="H115" s="10">
        <f>IF('Indicator Data'!AH117="No data","x",ROUND(IF('Indicator Data'!AH117&gt;H$140,10,IF('Indicator Data'!AH117&lt;H$139,0,10-(H$140-'Indicator Data'!AH117)/(H$140-H$139)*10)),1))</f>
        <v>3.1</v>
      </c>
      <c r="I115" s="47">
        <f t="shared" si="20"/>
        <v>6</v>
      </c>
      <c r="J115" s="31">
        <f>SUM('Indicator Data'!R117,SUM('Indicator Data'!S117:T117)*1000000)</f>
        <v>1978768596.0000002</v>
      </c>
      <c r="K115" s="31">
        <f>J115/'Indicator Data'!BD117</f>
        <v>120.46667367593989</v>
      </c>
      <c r="L115" s="10">
        <f t="shared" si="21"/>
        <v>2.4</v>
      </c>
      <c r="M115" s="10">
        <f>IF('Indicator Data'!U117="No data","x",ROUND(IF('Indicator Data'!U117&gt;M$140,10,IF('Indicator Data'!U117&lt;M$139,0,10-(M$140-'Indicator Data'!U117)/(M$140-M$139)*10)),1))</f>
        <v>3.8</v>
      </c>
      <c r="N115" s="116">
        <f>'Indicator Data'!Q117/'Indicator Data'!BD117*1000000</f>
        <v>0</v>
      </c>
      <c r="O115" s="10">
        <f t="shared" si="22"/>
        <v>0</v>
      </c>
      <c r="P115" s="47">
        <f t="shared" si="23"/>
        <v>2.1</v>
      </c>
      <c r="Q115" s="40">
        <f t="shared" si="24"/>
        <v>7</v>
      </c>
      <c r="R115" s="31">
        <f>IF(AND('Indicator Data'!AM117="No data",'Indicator Data'!AN117="No data"),0,SUM('Indicator Data'!AM117:AO117))</f>
        <v>0</v>
      </c>
      <c r="S115" s="10">
        <f t="shared" si="25"/>
        <v>0</v>
      </c>
      <c r="T115" s="37">
        <f>R115/'Indicator Data'!$BB117</f>
        <v>0</v>
      </c>
      <c r="U115" s="10">
        <f t="shared" si="26"/>
        <v>0</v>
      </c>
      <c r="V115" s="11">
        <f t="shared" si="27"/>
        <v>0</v>
      </c>
      <c r="W115" s="10">
        <f>IF('Indicator Data'!AB117="No data","x",ROUND(IF('Indicator Data'!AB117&gt;W$140,10,IF('Indicator Data'!AB117&lt;W$139,0,10-(W$140-'Indicator Data'!AB117)/(W$140-W$139)*10)),1))</f>
        <v>1.1000000000000001</v>
      </c>
      <c r="X115" s="10">
        <f>IF('Indicator Data'!AA117="No data","x",ROUND(IF('Indicator Data'!AA117&gt;X$140,10,IF('Indicator Data'!AA117&lt;X$139,0,10-(X$140-'Indicator Data'!AA117)/(X$140-X$139)*10)),1))</f>
        <v>2.5</v>
      </c>
      <c r="Y115" s="10">
        <f>IF('Indicator Data'!AF117="No data","x",ROUND(IF('Indicator Data'!AF117&gt;Y$140,10,IF('Indicator Data'!AF117&lt;Y$139,0,10-(Y$140-'Indicator Data'!AF117)/(Y$140-Y$139)*10)),1))</f>
        <v>6.2</v>
      </c>
      <c r="Z115" s="120">
        <f>IF('Indicator Data'!AC117="No data","x",'Indicator Data'!AC117/'Indicator Data'!$BB117*100000)</f>
        <v>0</v>
      </c>
      <c r="AA115" s="118">
        <f t="shared" si="28"/>
        <v>0</v>
      </c>
      <c r="AB115" s="120">
        <f>IF('Indicator Data'!AD117="No data","x",'Indicator Data'!AD117/'Indicator Data'!$BB117*100000)</f>
        <v>125.1702424493925</v>
      </c>
      <c r="AC115" s="118">
        <f t="shared" si="29"/>
        <v>10</v>
      </c>
      <c r="AD115" s="47">
        <f t="shared" si="30"/>
        <v>4</v>
      </c>
      <c r="AE115" s="10">
        <f>IF('Indicator Data'!V117="No data","x",ROUND(IF('Indicator Data'!V117&gt;AE$140,10,IF('Indicator Data'!V117&lt;AE$139,0,10-(AE$140-'Indicator Data'!V117)/(AE$140-AE$139)*10)),1))</f>
        <v>5.9</v>
      </c>
      <c r="AF115" s="10">
        <f>IF('Indicator Data'!W117="No data","x",ROUND(IF('Indicator Data'!W117&gt;AF$140,10,IF('Indicator Data'!W117&lt;AF$139,0,10-(AF$140-'Indicator Data'!W117)/(AF$140-AF$139)*10)),1))</f>
        <v>1.1000000000000001</v>
      </c>
      <c r="AG115" s="47">
        <f t="shared" si="31"/>
        <v>3.5</v>
      </c>
      <c r="AH115" s="10">
        <f>IF('Indicator Data'!AP117="No data","x",ROUND(IF('Indicator Data'!AP117&gt;AH$140,10,IF('Indicator Data'!AP117&lt;AH$139,0,10-(AH$140-'Indicator Data'!AP117)/(AH$140-AH$139)*10)),1))</f>
        <v>6.1</v>
      </c>
      <c r="AI115" s="10">
        <f>IF('Indicator Data'!AQ117="No data","x",ROUND(IF('Indicator Data'!AQ117&gt;AI$140,10,IF('Indicator Data'!AQ117&lt;AI$139,0,10-(AI$140-'Indicator Data'!AQ117)/(AI$140-AI$139)*10)),1))</f>
        <v>9.6</v>
      </c>
      <c r="AJ115" s="47">
        <f t="shared" si="32"/>
        <v>7.9</v>
      </c>
      <c r="AK115" s="31">
        <f>'Indicator Data'!AK117+'Indicator Data'!AJ117*0.5+'Indicator Data'!AI117*0.25</f>
        <v>66730</v>
      </c>
      <c r="AL115" s="38">
        <f>AK115/'Indicator Data'!BB117</f>
        <v>0.16195416996198206</v>
      </c>
      <c r="AM115" s="47">
        <f t="shared" si="33"/>
        <v>10</v>
      </c>
      <c r="AN115" s="38">
        <f>IF('Indicator Data'!AL117="No data","x",'Indicator Data'!AL117/'Indicator Data'!BB117)</f>
        <v>0.32403939829617967</v>
      </c>
      <c r="AO115" s="10">
        <f t="shared" si="34"/>
        <v>10</v>
      </c>
      <c r="AP115" s="47">
        <f t="shared" si="35"/>
        <v>10</v>
      </c>
      <c r="AQ115" s="32">
        <f t="shared" si="36"/>
        <v>8.1999999999999993</v>
      </c>
      <c r="AR115" s="50">
        <f t="shared" si="37"/>
        <v>5.4</v>
      </c>
      <c r="AU115" s="8">
        <v>7.8</v>
      </c>
    </row>
    <row r="116" spans="1:47">
      <c r="A116" s="8" t="s">
        <v>114</v>
      </c>
      <c r="B116" s="26" t="s">
        <v>112</v>
      </c>
      <c r="C116" s="26" t="s">
        <v>115</v>
      </c>
      <c r="D116" s="10">
        <f>ROUND(IF('Indicator Data'!O118="No data",IF((0.1284*LN('Indicator Data'!BA118)-0.4735)&gt;D$140,0,IF((0.1284*LN('Indicator Data'!BA118)-0.4735)&lt;D$139,10,(D$140-(0.1284*LN('Indicator Data'!BA118)-0.4735))/(D$140-D$139)*10)),IF('Indicator Data'!O118&gt;D$140,0,IF('Indicator Data'!O118&lt;D$139,10,(D$140-'Indicator Data'!O118)/(D$140-D$139)*10))),1)</f>
        <v>9.4</v>
      </c>
      <c r="E116" s="10">
        <f>IF('Indicator Data'!P118="No data","x",ROUND(IF('Indicator Data'!P118&gt;E$140,10,IF('Indicator Data'!P118&lt;E$139,0,10-(E$140-'Indicator Data'!P118)/(E$140-E$139)*10)),1))</f>
        <v>10</v>
      </c>
      <c r="F116" s="47">
        <f t="shared" si="19"/>
        <v>9.6999999999999993</v>
      </c>
      <c r="G116" s="10">
        <f>IF('Indicator Data'!AG118="No data","x",ROUND(IF('Indicator Data'!AG118&gt;G$140,10,IF('Indicator Data'!AG118&lt;G$139,0,10-(G$140-'Indicator Data'!AG118)/(G$140-G$139)*10)),1))</f>
        <v>8.9</v>
      </c>
      <c r="H116" s="10">
        <f>IF('Indicator Data'!AH118="No data","x",ROUND(IF('Indicator Data'!AH118&gt;H$140,10,IF('Indicator Data'!AH118&lt;H$139,0,10-(H$140-'Indicator Data'!AH118)/(H$140-H$139)*10)),1))</f>
        <v>3.1</v>
      </c>
      <c r="I116" s="47">
        <f t="shared" si="20"/>
        <v>6</v>
      </c>
      <c r="J116" s="31">
        <f>SUM('Indicator Data'!R118,SUM('Indicator Data'!S118:T118)*1000000)</f>
        <v>1978768596.0000002</v>
      </c>
      <c r="K116" s="31">
        <f>J116/'Indicator Data'!BD118</f>
        <v>120.46667367593989</v>
      </c>
      <c r="L116" s="10">
        <f t="shared" si="21"/>
        <v>2.4</v>
      </c>
      <c r="M116" s="10">
        <f>IF('Indicator Data'!U118="No data","x",ROUND(IF('Indicator Data'!U118&gt;M$140,10,IF('Indicator Data'!U118&lt;M$139,0,10-(M$140-'Indicator Data'!U118)/(M$140-M$139)*10)),1))</f>
        <v>3.8</v>
      </c>
      <c r="N116" s="116">
        <f>'Indicator Data'!Q118/'Indicator Data'!BD118*1000000</f>
        <v>0</v>
      </c>
      <c r="O116" s="10">
        <f t="shared" si="22"/>
        <v>0</v>
      </c>
      <c r="P116" s="47">
        <f t="shared" si="23"/>
        <v>2.1</v>
      </c>
      <c r="Q116" s="40">
        <f t="shared" si="24"/>
        <v>6.9</v>
      </c>
      <c r="R116" s="31">
        <f>IF(AND('Indicator Data'!AM118="No data",'Indicator Data'!AN118="No data"),0,SUM('Indicator Data'!AM118:AO118))</f>
        <v>222743</v>
      </c>
      <c r="S116" s="10">
        <f t="shared" si="25"/>
        <v>7.8</v>
      </c>
      <c r="T116" s="37">
        <f>R116/'Indicator Data'!$BB118</f>
        <v>0.29265380315874145</v>
      </c>
      <c r="U116" s="10">
        <f t="shared" si="26"/>
        <v>10</v>
      </c>
      <c r="V116" s="11">
        <f t="shared" si="27"/>
        <v>8.9</v>
      </c>
      <c r="W116" s="10">
        <f>IF('Indicator Data'!AB118="No data","x",ROUND(IF('Indicator Data'!AB118&gt;W$140,10,IF('Indicator Data'!AB118&lt;W$139,0,10-(W$140-'Indicator Data'!AB118)/(W$140-W$139)*10)),1))</f>
        <v>0.9</v>
      </c>
      <c r="X116" s="10">
        <f>IF('Indicator Data'!AA118="No data","x",ROUND(IF('Indicator Data'!AA118&gt;X$140,10,IF('Indicator Data'!AA118&lt;X$139,0,10-(X$140-'Indicator Data'!AA118)/(X$140-X$139)*10)),1))</f>
        <v>2.5</v>
      </c>
      <c r="Y116" s="10">
        <f>IF('Indicator Data'!AF118="No data","x",ROUND(IF('Indicator Data'!AF118&gt;Y$140,10,IF('Indicator Data'!AF118&lt;Y$139,0,10-(Y$140-'Indicator Data'!AF118)/(Y$140-Y$139)*10)),1))</f>
        <v>6.2</v>
      </c>
      <c r="Z116" s="120">
        <f>IF('Indicator Data'!AC118="No data","x",'Indicator Data'!AC118/'Indicator Data'!$BB118*100000)</f>
        <v>0</v>
      </c>
      <c r="AA116" s="118">
        <f t="shared" si="28"/>
        <v>0</v>
      </c>
      <c r="AB116" s="120">
        <f>IF('Indicator Data'!AD118="No data","x",'Indicator Data'!AD118/'Indicator Data'!$BB118*100000)</f>
        <v>67.761060037586532</v>
      </c>
      <c r="AC116" s="118">
        <f t="shared" si="29"/>
        <v>10</v>
      </c>
      <c r="AD116" s="47">
        <f t="shared" si="30"/>
        <v>3.9</v>
      </c>
      <c r="AE116" s="10">
        <f>IF('Indicator Data'!V118="No data","x",ROUND(IF('Indicator Data'!V118&gt;AE$140,10,IF('Indicator Data'!V118&lt;AE$139,0,10-(AE$140-'Indicator Data'!V118)/(AE$140-AE$139)*10)),1))</f>
        <v>10</v>
      </c>
      <c r="AF116" s="10">
        <f>IF('Indicator Data'!W118="No data","x",ROUND(IF('Indicator Data'!W118&gt;AF$140,10,IF('Indicator Data'!W118&lt;AF$139,0,10-(AF$140-'Indicator Data'!W118)/(AF$140-AF$139)*10)),1))</f>
        <v>1.5</v>
      </c>
      <c r="AG116" s="47">
        <f t="shared" si="31"/>
        <v>5.8</v>
      </c>
      <c r="AH116" s="10">
        <f>IF('Indicator Data'!AP118="No data","x",ROUND(IF('Indicator Data'!AP118&gt;AH$140,10,IF('Indicator Data'!AP118&lt;AH$139,0,10-(AH$140-'Indicator Data'!AP118)/(AH$140-AH$139)*10)),1))</f>
        <v>10</v>
      </c>
      <c r="AI116" s="10">
        <f>IF('Indicator Data'!AQ118="No data","x",ROUND(IF('Indicator Data'!AQ118&gt;AI$140,10,IF('Indicator Data'!AQ118&lt;AI$139,0,10-(AI$140-'Indicator Data'!AQ118)/(AI$140-AI$139)*10)),1))</f>
        <v>7.5</v>
      </c>
      <c r="AJ116" s="47">
        <f t="shared" si="32"/>
        <v>8.8000000000000007</v>
      </c>
      <c r="AK116" s="31">
        <f>'Indicator Data'!AK118+'Indicator Data'!AJ118*0.5+'Indicator Data'!AI118*0.25</f>
        <v>144675.95833333334</v>
      </c>
      <c r="AL116" s="38">
        <f>AK116/'Indicator Data'!BB118</f>
        <v>0.19008439965289869</v>
      </c>
      <c r="AM116" s="47">
        <f t="shared" si="33"/>
        <v>10</v>
      </c>
      <c r="AN116" s="38">
        <f>IF('Indicator Data'!AL118="No data","x",'Indicator Data'!AL118/'Indicator Data'!BB118)</f>
        <v>0.27735780922683756</v>
      </c>
      <c r="AO116" s="10">
        <f t="shared" si="34"/>
        <v>10</v>
      </c>
      <c r="AP116" s="47">
        <f t="shared" si="35"/>
        <v>10</v>
      </c>
      <c r="AQ116" s="32">
        <f t="shared" si="36"/>
        <v>8.6</v>
      </c>
      <c r="AR116" s="50">
        <f t="shared" si="37"/>
        <v>8.8000000000000007</v>
      </c>
      <c r="AU116" s="8">
        <v>6.9</v>
      </c>
    </row>
    <row r="117" spans="1:47">
      <c r="A117" s="8" t="s">
        <v>116</v>
      </c>
      <c r="B117" s="26" t="s">
        <v>112</v>
      </c>
      <c r="C117" s="26" t="s">
        <v>117</v>
      </c>
      <c r="D117" s="10">
        <f>ROUND(IF('Indicator Data'!O119="No data",IF((0.1284*LN('Indicator Data'!BA119)-0.4735)&gt;D$140,0,IF((0.1284*LN('Indicator Data'!BA119)-0.4735)&lt;D$139,10,(D$140-(0.1284*LN('Indicator Data'!BA119)-0.4735))/(D$140-D$139)*10)),IF('Indicator Data'!O119&gt;D$140,0,IF('Indicator Data'!O119&lt;D$139,10,(D$140-'Indicator Data'!O119)/(D$140-D$139)*10))),1)</f>
        <v>10</v>
      </c>
      <c r="E117" s="10">
        <f>IF('Indicator Data'!P119="No data","x",ROUND(IF('Indicator Data'!P119&gt;E$140,10,IF('Indicator Data'!P119&lt;E$139,0,10-(E$140-'Indicator Data'!P119)/(E$140-E$139)*10)),1))</f>
        <v>10</v>
      </c>
      <c r="F117" s="47">
        <f t="shared" si="19"/>
        <v>10</v>
      </c>
      <c r="G117" s="10">
        <f>IF('Indicator Data'!AG119="No data","x",ROUND(IF('Indicator Data'!AG119&gt;G$140,10,IF('Indicator Data'!AG119&lt;G$139,0,10-(G$140-'Indicator Data'!AG119)/(G$140-G$139)*10)),1))</f>
        <v>8.9</v>
      </c>
      <c r="H117" s="10">
        <f>IF('Indicator Data'!AH119="No data","x",ROUND(IF('Indicator Data'!AH119&gt;H$140,10,IF('Indicator Data'!AH119&lt;H$139,0,10-(H$140-'Indicator Data'!AH119)/(H$140-H$139)*10)),1))</f>
        <v>3.1</v>
      </c>
      <c r="I117" s="47">
        <f t="shared" si="20"/>
        <v>6</v>
      </c>
      <c r="J117" s="31">
        <f>SUM('Indicator Data'!R119,SUM('Indicator Data'!S119:T119)*1000000)</f>
        <v>1978768596.0000002</v>
      </c>
      <c r="K117" s="31">
        <f>J117/'Indicator Data'!BD119</f>
        <v>120.46667367593989</v>
      </c>
      <c r="L117" s="10">
        <f t="shared" si="21"/>
        <v>2.4</v>
      </c>
      <c r="M117" s="10">
        <f>IF('Indicator Data'!U119="No data","x",ROUND(IF('Indicator Data'!U119&gt;M$140,10,IF('Indicator Data'!U119&lt;M$139,0,10-(M$140-'Indicator Data'!U119)/(M$140-M$139)*10)),1))</f>
        <v>3.8</v>
      </c>
      <c r="N117" s="116">
        <f>'Indicator Data'!Q119/'Indicator Data'!BD119*1000000</f>
        <v>0</v>
      </c>
      <c r="O117" s="10">
        <f t="shared" si="22"/>
        <v>0</v>
      </c>
      <c r="P117" s="47">
        <f t="shared" si="23"/>
        <v>2.1</v>
      </c>
      <c r="Q117" s="40">
        <f t="shared" si="24"/>
        <v>7</v>
      </c>
      <c r="R117" s="31">
        <f>IF(AND('Indicator Data'!AM119="No data",'Indicator Data'!AN119="No data"),0,SUM('Indicator Data'!AM119:AO119))</f>
        <v>0</v>
      </c>
      <c r="S117" s="10">
        <f t="shared" si="25"/>
        <v>0</v>
      </c>
      <c r="T117" s="37">
        <f>R117/'Indicator Data'!$BB119</f>
        <v>0</v>
      </c>
      <c r="U117" s="10">
        <f t="shared" si="26"/>
        <v>0</v>
      </c>
      <c r="V117" s="11">
        <f t="shared" si="27"/>
        <v>0</v>
      </c>
      <c r="W117" s="10">
        <f>IF('Indicator Data'!AB119="No data","x",ROUND(IF('Indicator Data'!AB119&gt;W$140,10,IF('Indicator Data'!AB119&lt;W$139,0,10-(W$140-'Indicator Data'!AB119)/(W$140-W$139)*10)),1))</f>
        <v>1.1000000000000001</v>
      </c>
      <c r="X117" s="10">
        <f>IF('Indicator Data'!AA119="No data","x",ROUND(IF('Indicator Data'!AA119&gt;X$140,10,IF('Indicator Data'!AA119&lt;X$139,0,10-(X$140-'Indicator Data'!AA119)/(X$140-X$139)*10)),1))</f>
        <v>2.5</v>
      </c>
      <c r="Y117" s="10">
        <f>IF('Indicator Data'!AF119="No data","x",ROUND(IF('Indicator Data'!AF119&gt;Y$140,10,IF('Indicator Data'!AF119&lt;Y$139,0,10-(Y$140-'Indicator Data'!AF119)/(Y$140-Y$139)*10)),1))</f>
        <v>6.2</v>
      </c>
      <c r="Z117" s="120">
        <f>IF('Indicator Data'!AC119="No data","x",'Indicator Data'!AC119/'Indicator Data'!$BB119*100000)</f>
        <v>0</v>
      </c>
      <c r="AA117" s="118">
        <f t="shared" si="28"/>
        <v>0</v>
      </c>
      <c r="AB117" s="120">
        <f>IF('Indicator Data'!AD119="No data","x",'Indicator Data'!AD119/'Indicator Data'!$BB119*100000)</f>
        <v>338.47165413516359</v>
      </c>
      <c r="AC117" s="118">
        <f t="shared" si="29"/>
        <v>10</v>
      </c>
      <c r="AD117" s="47">
        <f t="shared" si="30"/>
        <v>4</v>
      </c>
      <c r="AE117" s="10">
        <f>IF('Indicator Data'!V119="No data","x",ROUND(IF('Indicator Data'!V119&gt;AE$140,10,IF('Indicator Data'!V119&lt;AE$139,0,10-(AE$140-'Indicator Data'!V119)/(AE$140-AE$139)*10)),1))</f>
        <v>8.1999999999999993</v>
      </c>
      <c r="AF117" s="10">
        <f>IF('Indicator Data'!W119="No data","x",ROUND(IF('Indicator Data'!W119&gt;AF$140,10,IF('Indicator Data'!W119&lt;AF$139,0,10-(AF$140-'Indicator Data'!W119)/(AF$140-AF$139)*10)),1))</f>
        <v>0.6</v>
      </c>
      <c r="AG117" s="47">
        <f t="shared" si="31"/>
        <v>4.4000000000000004</v>
      </c>
      <c r="AH117" s="10">
        <f>IF('Indicator Data'!AP119="No data","x",ROUND(IF('Indicator Data'!AP119&gt;AH$140,10,IF('Indicator Data'!AP119&lt;AH$139,0,10-(AH$140-'Indicator Data'!AP119)/(AH$140-AH$139)*10)),1))</f>
        <v>9.3000000000000007</v>
      </c>
      <c r="AI117" s="10">
        <f>IF('Indicator Data'!AQ119="No data","x",ROUND(IF('Indicator Data'!AQ119&gt;AI$140,10,IF('Indicator Data'!AQ119&lt;AI$139,0,10-(AI$140-'Indicator Data'!AQ119)/(AI$140-AI$139)*10)),1))</f>
        <v>5.4</v>
      </c>
      <c r="AJ117" s="47">
        <f t="shared" si="32"/>
        <v>7.4</v>
      </c>
      <c r="AK117" s="31">
        <f>'Indicator Data'!AK119+'Indicator Data'!AJ119*0.5+'Indicator Data'!AI119*0.25</f>
        <v>0</v>
      </c>
      <c r="AL117" s="38">
        <f>AK117/'Indicator Data'!BB119</f>
        <v>0</v>
      </c>
      <c r="AM117" s="47">
        <f t="shared" si="33"/>
        <v>0</v>
      </c>
      <c r="AN117" s="38">
        <f>IF('Indicator Data'!AL119="No data","x",'Indicator Data'!AL119/'Indicator Data'!BB119)</f>
        <v>0.25576067540544056</v>
      </c>
      <c r="AO117" s="10">
        <f t="shared" si="34"/>
        <v>10</v>
      </c>
      <c r="AP117" s="47">
        <f t="shared" si="35"/>
        <v>10</v>
      </c>
      <c r="AQ117" s="32">
        <f t="shared" si="36"/>
        <v>6.5</v>
      </c>
      <c r="AR117" s="50">
        <f t="shared" si="37"/>
        <v>4</v>
      </c>
      <c r="AU117" s="8">
        <v>4.2</v>
      </c>
    </row>
    <row r="118" spans="1:47">
      <c r="A118" s="8" t="s">
        <v>118</v>
      </c>
      <c r="B118" s="26" t="s">
        <v>112</v>
      </c>
      <c r="C118" s="26" t="s">
        <v>119</v>
      </c>
      <c r="D118" s="10">
        <f>ROUND(IF('Indicator Data'!O120="No data",IF((0.1284*LN('Indicator Data'!BA120)-0.4735)&gt;D$140,0,IF((0.1284*LN('Indicator Data'!BA120)-0.4735)&lt;D$139,10,(D$140-(0.1284*LN('Indicator Data'!BA120)-0.4735))/(D$140-D$139)*10)),IF('Indicator Data'!O120&gt;D$140,0,IF('Indicator Data'!O120&lt;D$139,10,(D$140-'Indicator Data'!O120)/(D$140-D$139)*10))),1)</f>
        <v>10</v>
      </c>
      <c r="E118" s="10">
        <f>IF('Indicator Data'!P120="No data","x",ROUND(IF('Indicator Data'!P120&gt;E$140,10,IF('Indicator Data'!P120&lt;E$139,0,10-(E$140-'Indicator Data'!P120)/(E$140-E$139)*10)),1))</f>
        <v>10</v>
      </c>
      <c r="F118" s="47">
        <f t="shared" si="19"/>
        <v>10</v>
      </c>
      <c r="G118" s="10">
        <f>IF('Indicator Data'!AG120="No data","x",ROUND(IF('Indicator Data'!AG120&gt;G$140,10,IF('Indicator Data'!AG120&lt;G$139,0,10-(G$140-'Indicator Data'!AG120)/(G$140-G$139)*10)),1))</f>
        <v>8.9</v>
      </c>
      <c r="H118" s="10">
        <f>IF('Indicator Data'!AH120="No data","x",ROUND(IF('Indicator Data'!AH120&gt;H$140,10,IF('Indicator Data'!AH120&lt;H$139,0,10-(H$140-'Indicator Data'!AH120)/(H$140-H$139)*10)),1))</f>
        <v>3.1</v>
      </c>
      <c r="I118" s="47">
        <f t="shared" si="20"/>
        <v>6</v>
      </c>
      <c r="J118" s="31">
        <f>SUM('Indicator Data'!R120,SUM('Indicator Data'!S120:T120)*1000000)</f>
        <v>1978768596.0000002</v>
      </c>
      <c r="K118" s="31">
        <f>J118/'Indicator Data'!BD120</f>
        <v>120.46667367593989</v>
      </c>
      <c r="L118" s="10">
        <f t="shared" si="21"/>
        <v>2.4</v>
      </c>
      <c r="M118" s="10">
        <f>IF('Indicator Data'!U120="No data","x",ROUND(IF('Indicator Data'!U120&gt;M$140,10,IF('Indicator Data'!U120&lt;M$139,0,10-(M$140-'Indicator Data'!U120)/(M$140-M$139)*10)),1))</f>
        <v>3.8</v>
      </c>
      <c r="N118" s="116">
        <f>'Indicator Data'!Q120/'Indicator Data'!BD120*1000000</f>
        <v>0</v>
      </c>
      <c r="O118" s="10">
        <f t="shared" si="22"/>
        <v>0</v>
      </c>
      <c r="P118" s="47">
        <f t="shared" si="23"/>
        <v>2.1</v>
      </c>
      <c r="Q118" s="40">
        <f t="shared" si="24"/>
        <v>7</v>
      </c>
      <c r="R118" s="31">
        <f>IF(AND('Indicator Data'!AM120="No data",'Indicator Data'!AN120="No data"),0,SUM('Indicator Data'!AM120:AO120))</f>
        <v>7016</v>
      </c>
      <c r="S118" s="10">
        <f t="shared" si="25"/>
        <v>2.8</v>
      </c>
      <c r="T118" s="37">
        <f>R118/'Indicator Data'!$BB120</f>
        <v>7.524592380260966E-3</v>
      </c>
      <c r="U118" s="10">
        <f t="shared" si="26"/>
        <v>5.2</v>
      </c>
      <c r="V118" s="11">
        <f t="shared" si="27"/>
        <v>4</v>
      </c>
      <c r="W118" s="10">
        <f>IF('Indicator Data'!AB120="No data","x",ROUND(IF('Indicator Data'!AB120&gt;W$140,10,IF('Indicator Data'!AB120&lt;W$139,0,10-(W$140-'Indicator Data'!AB120)/(W$140-W$139)*10)),1))</f>
        <v>2</v>
      </c>
      <c r="X118" s="10">
        <f>IF('Indicator Data'!AA120="No data","x",ROUND(IF('Indicator Data'!AA120&gt;X$140,10,IF('Indicator Data'!AA120&lt;X$139,0,10-(X$140-'Indicator Data'!AA120)/(X$140-X$139)*10)),1))</f>
        <v>2.5</v>
      </c>
      <c r="Y118" s="10">
        <f>IF('Indicator Data'!AF120="No data","x",ROUND(IF('Indicator Data'!AF120&gt;Y$140,10,IF('Indicator Data'!AF120&lt;Y$139,0,10-(Y$140-'Indicator Data'!AF120)/(Y$140-Y$139)*10)),1))</f>
        <v>6.2</v>
      </c>
      <c r="Z118" s="120">
        <f>IF('Indicator Data'!AC120="No data","x",'Indicator Data'!AC120/'Indicator Data'!$BB120*100000)</f>
        <v>0</v>
      </c>
      <c r="AA118" s="118">
        <f t="shared" si="28"/>
        <v>0</v>
      </c>
      <c r="AB118" s="120">
        <f>IF('Indicator Data'!AD120="No data","x",'Indicator Data'!AD120/'Indicator Data'!$BB120*100000)</f>
        <v>55.312524673203846</v>
      </c>
      <c r="AC118" s="118">
        <f t="shared" si="29"/>
        <v>10</v>
      </c>
      <c r="AD118" s="47">
        <f t="shared" si="30"/>
        <v>4.0999999999999996</v>
      </c>
      <c r="AE118" s="10">
        <f>IF('Indicator Data'!V120="No data","x",ROUND(IF('Indicator Data'!V120&gt;AE$140,10,IF('Indicator Data'!V120&lt;AE$139,0,10-(AE$140-'Indicator Data'!V120)/(AE$140-AE$139)*10)),1))</f>
        <v>10</v>
      </c>
      <c r="AF118" s="10">
        <f>IF('Indicator Data'!W120="No data","x",ROUND(IF('Indicator Data'!W120&gt;AF$140,10,IF('Indicator Data'!W120&lt;AF$139,0,10-(AF$140-'Indicator Data'!W120)/(AF$140-AF$139)*10)),1))</f>
        <v>0.8</v>
      </c>
      <c r="AG118" s="47">
        <f t="shared" si="31"/>
        <v>5.4</v>
      </c>
      <c r="AH118" s="10">
        <f>IF('Indicator Data'!AP120="No data","x",ROUND(IF('Indicator Data'!AP120&gt;AH$140,10,IF('Indicator Data'!AP120&lt;AH$139,0,10-(AH$140-'Indicator Data'!AP120)/(AH$140-AH$139)*10)),1))</f>
        <v>3.2</v>
      </c>
      <c r="AI118" s="10">
        <f>IF('Indicator Data'!AQ120="No data","x",ROUND(IF('Indicator Data'!AQ120&gt;AI$140,10,IF('Indicator Data'!AQ120&lt;AI$139,0,10-(AI$140-'Indicator Data'!AQ120)/(AI$140-AI$139)*10)),1))</f>
        <v>6.6</v>
      </c>
      <c r="AJ118" s="47">
        <f t="shared" si="32"/>
        <v>4.9000000000000004</v>
      </c>
      <c r="AK118" s="31">
        <f>'Indicator Data'!AK120+'Indicator Data'!AJ120*0.5+'Indicator Data'!AI120*0.25</f>
        <v>45842.875</v>
      </c>
      <c r="AL118" s="38">
        <f>AK118/'Indicator Data'!BB120</f>
        <v>4.9166041606934996E-2</v>
      </c>
      <c r="AM118" s="47">
        <f t="shared" si="33"/>
        <v>4.9000000000000004</v>
      </c>
      <c r="AN118" s="38">
        <f>IF('Indicator Data'!AL120="No data","x",'Indicator Data'!AL120/'Indicator Data'!BB120)</f>
        <v>0.14919842422856672</v>
      </c>
      <c r="AO118" s="10">
        <f t="shared" si="34"/>
        <v>7.5</v>
      </c>
      <c r="AP118" s="47">
        <f t="shared" si="35"/>
        <v>7.5</v>
      </c>
      <c r="AQ118" s="32">
        <f t="shared" si="36"/>
        <v>5.5</v>
      </c>
      <c r="AR118" s="50">
        <f t="shared" si="37"/>
        <v>4.8</v>
      </c>
      <c r="AU118" s="8">
        <v>3.4</v>
      </c>
    </row>
    <row r="119" spans="1:47">
      <c r="A119" s="8" t="s">
        <v>120</v>
      </c>
      <c r="B119" s="26" t="s">
        <v>112</v>
      </c>
      <c r="C119" s="26" t="s">
        <v>121</v>
      </c>
      <c r="D119" s="10">
        <f>ROUND(IF('Indicator Data'!O121="No data",IF((0.1284*LN('Indicator Data'!BA121)-0.4735)&gt;D$140,0,IF((0.1284*LN('Indicator Data'!BA121)-0.4735)&lt;D$139,10,(D$140-(0.1284*LN('Indicator Data'!BA121)-0.4735))/(D$140-D$139)*10)),IF('Indicator Data'!O121&gt;D$140,0,IF('Indicator Data'!O121&lt;D$139,10,(D$140-'Indicator Data'!O121)/(D$140-D$139)*10))),1)</f>
        <v>10</v>
      </c>
      <c r="E119" s="10">
        <f>IF('Indicator Data'!P121="No data","x",ROUND(IF('Indicator Data'!P121&gt;E$140,10,IF('Indicator Data'!P121&lt;E$139,0,10-(E$140-'Indicator Data'!P121)/(E$140-E$139)*10)),1))</f>
        <v>10</v>
      </c>
      <c r="F119" s="47">
        <f t="shared" si="19"/>
        <v>10</v>
      </c>
      <c r="G119" s="10">
        <f>IF('Indicator Data'!AG121="No data","x",ROUND(IF('Indicator Data'!AG121&gt;G$140,10,IF('Indicator Data'!AG121&lt;G$139,0,10-(G$140-'Indicator Data'!AG121)/(G$140-G$139)*10)),1))</f>
        <v>8.9</v>
      </c>
      <c r="H119" s="10">
        <f>IF('Indicator Data'!AH121="No data","x",ROUND(IF('Indicator Data'!AH121&gt;H$140,10,IF('Indicator Data'!AH121&lt;H$139,0,10-(H$140-'Indicator Data'!AH121)/(H$140-H$139)*10)),1))</f>
        <v>3.1</v>
      </c>
      <c r="I119" s="47">
        <f t="shared" si="20"/>
        <v>6</v>
      </c>
      <c r="J119" s="31">
        <f>SUM('Indicator Data'!R121,SUM('Indicator Data'!S121:T121)*1000000)</f>
        <v>1978768596.0000002</v>
      </c>
      <c r="K119" s="31">
        <f>J119/'Indicator Data'!BD121</f>
        <v>120.46667367593989</v>
      </c>
      <c r="L119" s="10">
        <f t="shared" si="21"/>
        <v>2.4</v>
      </c>
      <c r="M119" s="10">
        <f>IF('Indicator Data'!U121="No data","x",ROUND(IF('Indicator Data'!U121&gt;M$140,10,IF('Indicator Data'!U121&lt;M$139,0,10-(M$140-'Indicator Data'!U121)/(M$140-M$139)*10)),1))</f>
        <v>3.8</v>
      </c>
      <c r="N119" s="116">
        <f>'Indicator Data'!Q121/'Indicator Data'!BD121*1000000</f>
        <v>0</v>
      </c>
      <c r="O119" s="10">
        <f t="shared" si="22"/>
        <v>0</v>
      </c>
      <c r="P119" s="47">
        <f t="shared" si="23"/>
        <v>2.1</v>
      </c>
      <c r="Q119" s="40">
        <f t="shared" si="24"/>
        <v>7</v>
      </c>
      <c r="R119" s="31">
        <f>IF(AND('Indicator Data'!AM121="No data",'Indicator Data'!AN121="No data"),0,SUM('Indicator Data'!AM121:AO121))</f>
        <v>43485</v>
      </c>
      <c r="S119" s="10">
        <f t="shared" si="25"/>
        <v>5.5</v>
      </c>
      <c r="T119" s="37">
        <f>R119/'Indicator Data'!$BB121</f>
        <v>0.24929047461243573</v>
      </c>
      <c r="U119" s="10">
        <f t="shared" si="26"/>
        <v>10</v>
      </c>
      <c r="V119" s="11">
        <f t="shared" si="27"/>
        <v>7.8</v>
      </c>
      <c r="W119" s="10">
        <f>IF('Indicator Data'!AB121="No data","x",ROUND(IF('Indicator Data'!AB121&gt;W$140,10,IF('Indicator Data'!AB121&lt;W$139,0,10-(W$140-'Indicator Data'!AB121)/(W$140-W$139)*10)),1))</f>
        <v>0.4</v>
      </c>
      <c r="X119" s="10">
        <f>IF('Indicator Data'!AA121="No data","x",ROUND(IF('Indicator Data'!AA121&gt;X$140,10,IF('Indicator Data'!AA121&lt;X$139,0,10-(X$140-'Indicator Data'!AA121)/(X$140-X$139)*10)),1))</f>
        <v>2.5</v>
      </c>
      <c r="Y119" s="10">
        <f>IF('Indicator Data'!AF121="No data","x",ROUND(IF('Indicator Data'!AF121&gt;Y$140,10,IF('Indicator Data'!AF121&lt;Y$139,0,10-(Y$140-'Indicator Data'!AF121)/(Y$140-Y$139)*10)),1))</f>
        <v>6.2</v>
      </c>
      <c r="Z119" s="120">
        <f>IF('Indicator Data'!AC121="No data","x",'Indicator Data'!AC121/'Indicator Data'!$BB121*100000)</f>
        <v>0</v>
      </c>
      <c r="AA119" s="118">
        <f t="shared" si="28"/>
        <v>0</v>
      </c>
      <c r="AB119" s="120">
        <f>IF('Indicator Data'!AD121="No data","x",'Indicator Data'!AD121/'Indicator Data'!$BB121*100000)</f>
        <v>295.66253329261093</v>
      </c>
      <c r="AC119" s="118">
        <f t="shared" si="29"/>
        <v>10</v>
      </c>
      <c r="AD119" s="47">
        <f t="shared" si="30"/>
        <v>3.8</v>
      </c>
      <c r="AE119" s="10">
        <f>IF('Indicator Data'!V121="No data","x",ROUND(IF('Indicator Data'!V121&gt;AE$140,10,IF('Indicator Data'!V121&lt;AE$139,0,10-(AE$140-'Indicator Data'!V121)/(AE$140-AE$139)*10)),1))</f>
        <v>5.5</v>
      </c>
      <c r="AF119" s="10">
        <f>IF('Indicator Data'!W121="No data","x",ROUND(IF('Indicator Data'!W121&gt;AF$140,10,IF('Indicator Data'!W121&lt;AF$139,0,10-(AF$140-'Indicator Data'!W121)/(AF$140-AF$139)*10)),1))</f>
        <v>0.5</v>
      </c>
      <c r="AG119" s="47">
        <f t="shared" si="31"/>
        <v>3</v>
      </c>
      <c r="AH119" s="10">
        <f>IF('Indicator Data'!AP121="No data","x",ROUND(IF('Indicator Data'!AP121&gt;AH$140,10,IF('Indicator Data'!AP121&lt;AH$139,0,10-(AH$140-'Indicator Data'!AP121)/(AH$140-AH$139)*10)),1))</f>
        <v>7.8</v>
      </c>
      <c r="AI119" s="10">
        <f>IF('Indicator Data'!AQ121="No data","x",ROUND(IF('Indicator Data'!AQ121&gt;AI$140,10,IF('Indicator Data'!AQ121&lt;AI$139,0,10-(AI$140-'Indicator Data'!AQ121)/(AI$140-AI$139)*10)),1))</f>
        <v>7</v>
      </c>
      <c r="AJ119" s="47">
        <f t="shared" si="32"/>
        <v>7.4</v>
      </c>
      <c r="AK119" s="31">
        <f>'Indicator Data'!AK121+'Indicator Data'!AJ121*0.5+'Indicator Data'!AI121*0.25</f>
        <v>45842.875</v>
      </c>
      <c r="AL119" s="38">
        <f>AK119/'Indicator Data'!BB121</f>
        <v>0.26280768233525503</v>
      </c>
      <c r="AM119" s="47">
        <f t="shared" si="33"/>
        <v>10</v>
      </c>
      <c r="AN119" s="38">
        <f>IF('Indicator Data'!AL121="No data","x",'Indicator Data'!AL121/'Indicator Data'!BB121)</f>
        <v>0.14489632622350956</v>
      </c>
      <c r="AO119" s="10">
        <f t="shared" si="34"/>
        <v>7.2</v>
      </c>
      <c r="AP119" s="47">
        <f t="shared" si="35"/>
        <v>7.2</v>
      </c>
      <c r="AQ119" s="32">
        <f t="shared" si="36"/>
        <v>7.2</v>
      </c>
      <c r="AR119" s="50">
        <f t="shared" si="37"/>
        <v>7.5</v>
      </c>
      <c r="AU119" s="8">
        <v>2.1</v>
      </c>
    </row>
    <row r="120" spans="1:47">
      <c r="A120" s="8" t="s">
        <v>122</v>
      </c>
      <c r="B120" s="26" t="s">
        <v>112</v>
      </c>
      <c r="C120" s="26" t="s">
        <v>123</v>
      </c>
      <c r="D120" s="10">
        <f>ROUND(IF('Indicator Data'!O122="No data",IF((0.1284*LN('Indicator Data'!BA122)-0.4735)&gt;D$140,0,IF((0.1284*LN('Indicator Data'!BA122)-0.4735)&lt;D$139,10,(D$140-(0.1284*LN('Indicator Data'!BA122)-0.4735))/(D$140-D$139)*10)),IF('Indicator Data'!O122&gt;D$140,0,IF('Indicator Data'!O122&lt;D$139,10,(D$140-'Indicator Data'!O122)/(D$140-D$139)*10))),1)</f>
        <v>10</v>
      </c>
      <c r="E120" s="10">
        <f>IF('Indicator Data'!P122="No data","x",ROUND(IF('Indicator Data'!P122&gt;E$140,10,IF('Indicator Data'!P122&lt;E$139,0,10-(E$140-'Indicator Data'!P122)/(E$140-E$139)*10)),1))</f>
        <v>10</v>
      </c>
      <c r="F120" s="47">
        <f>IF(E120="x",D120,ROUND((10-GEOMEAN(((10-D120)/10*9+1),((10-E120)/10*9+1)))/9*10,1))</f>
        <v>10</v>
      </c>
      <c r="G120" s="10">
        <f>IF('Indicator Data'!AG122="No data","x",ROUND(IF('Indicator Data'!AG122&gt;G$140,10,IF('Indicator Data'!AG122&lt;G$139,0,10-(G$140-'Indicator Data'!AG122)/(G$140-G$139)*10)),1))</f>
        <v>8.9</v>
      </c>
      <c r="H120" s="10">
        <f>IF('Indicator Data'!AH122="No data","x",ROUND(IF('Indicator Data'!AH122&gt;H$140,10,IF('Indicator Data'!AH122&lt;H$139,0,10-(H$140-'Indicator Data'!AH122)/(H$140-H$139)*10)),1))</f>
        <v>3.1</v>
      </c>
      <c r="I120" s="47">
        <f>IF(AND(G120="x",H120="x"),"x",ROUND(AVERAGE(G120,H120),1))</f>
        <v>6</v>
      </c>
      <c r="J120" s="31">
        <f>SUM('Indicator Data'!R122,SUM('Indicator Data'!S122:T122)*1000000)</f>
        <v>1978768596.0000002</v>
      </c>
      <c r="K120" s="31">
        <f>J120/'Indicator Data'!BD122</f>
        <v>120.46667367593989</v>
      </c>
      <c r="L120" s="10">
        <f>IF(K120="x","x",ROUND(IF(K120&gt;L$140,10,IF(K120&lt;L$139,0,10-(L$140-K120)/(L$140-L$139)*10)),1))</f>
        <v>2.4</v>
      </c>
      <c r="M120" s="10">
        <f>IF('Indicator Data'!U122="No data","x",ROUND(IF('Indicator Data'!U122&gt;M$140,10,IF('Indicator Data'!U122&lt;M$139,0,10-(M$140-'Indicator Data'!U122)/(M$140-M$139)*10)),1))</f>
        <v>3.8</v>
      </c>
      <c r="N120" s="116">
        <f>'Indicator Data'!Q122/'Indicator Data'!BD122*1000000</f>
        <v>0</v>
      </c>
      <c r="O120" s="10">
        <f>IF(N120="No data","x",ROUND(IF(N120&gt;O$140,10,IF(N120&lt;O$139,0,10-(O$140-N120)/(O$140-O$139)*10)),1))</f>
        <v>0</v>
      </c>
      <c r="P120" s="47">
        <f>ROUND(AVERAGE(L120,M120,O120),1)</f>
        <v>2.1</v>
      </c>
      <c r="Q120" s="40">
        <f>ROUND(AVERAGE(F120,F120,I120,P120),1)</f>
        <v>7</v>
      </c>
      <c r="R120" s="31">
        <f>IF(AND('Indicator Data'!AM122="No data",'Indicator Data'!AN122="No data"),0,SUM('Indicator Data'!AM122:AO122))</f>
        <v>0</v>
      </c>
      <c r="S120" s="10">
        <f>ROUND(IF(R120=0,0,IF(LOG(R120)&gt;$S$140,10,IF(LOG(R120)&lt;S$139,0,10-(S$140-LOG(R120))/(S$140-S$139)*10))),1)</f>
        <v>0</v>
      </c>
      <c r="T120" s="37">
        <f>R120/'Indicator Data'!$BB122</f>
        <v>0</v>
      </c>
      <c r="U120" s="10">
        <f>IF(T120="x","x",ROUND(IF(T120&gt;$U$140,10,IF(T120&lt;$U$139,0,((T120*100)/0.0052)^(1/4.0545)/6.5*10)),1))</f>
        <v>0</v>
      </c>
      <c r="V120" s="11">
        <f>ROUND(AVERAGE(S120,U120),1)</f>
        <v>0</v>
      </c>
      <c r="W120" s="10">
        <f>IF('Indicator Data'!AB122="No data","x",ROUND(IF('Indicator Data'!AB122&gt;W$140,10,IF('Indicator Data'!AB122&lt;W$139,0,10-(W$140-'Indicator Data'!AB122)/(W$140-W$139)*10)),1))</f>
        <v>0.9</v>
      </c>
      <c r="X120" s="10">
        <f>IF('Indicator Data'!AA122="No data","x",ROUND(IF('Indicator Data'!AA122&gt;X$140,10,IF('Indicator Data'!AA122&lt;X$139,0,10-(X$140-'Indicator Data'!AA122)/(X$140-X$139)*10)),1))</f>
        <v>2.5</v>
      </c>
      <c r="Y120" s="10">
        <f>IF('Indicator Data'!AF122="No data","x",ROUND(IF('Indicator Data'!AF122&gt;Y$140,10,IF('Indicator Data'!AF122&lt;Y$139,0,10-(Y$140-'Indicator Data'!AF122)/(Y$140-Y$139)*10)),1))</f>
        <v>6.2</v>
      </c>
      <c r="Z120" s="120">
        <f>IF('Indicator Data'!AC122="No data","x",'Indicator Data'!AC122/'Indicator Data'!$BB122*100000)</f>
        <v>0</v>
      </c>
      <c r="AA120" s="118">
        <f>IF(Z120="x","x",ROUND(IF(Z120&lt;=AA$139,0,IF(Z120&gt;AA$140,10,10-(LOG(AA$140*100)-LOG(Z120*100))/(LOG(AA$140*100))*10)),1))</f>
        <v>0</v>
      </c>
      <c r="AB120" s="120">
        <f>IF('Indicator Data'!AD122="No data","x",'Indicator Data'!AD122/'Indicator Data'!$BB122*100000)</f>
        <v>523.3723069545141</v>
      </c>
      <c r="AC120" s="118">
        <f>IF(AB120="x","x",ROUND(IF(AB120&lt;=AC$139,0,IF(AB120&gt;AC$140,10,10-(LOG(AC$140*100)-LOG(AB120*100))/(LOG(AC$140*100))*10)),1))</f>
        <v>10</v>
      </c>
      <c r="AD120" s="47">
        <f>IF(AND(W120="x",X120="x",Y120="x",AA120="x",AC120="x"),"x",ROUND(AVERAGE(W120,X120,Y120,AA120,AC120),1))</f>
        <v>3.9</v>
      </c>
      <c r="AE120" s="10">
        <f>IF('Indicator Data'!V122="No data","x",ROUND(IF('Indicator Data'!V122&gt;AE$140,10,IF('Indicator Data'!V122&lt;AE$139,0,10-(AE$140-'Indicator Data'!V122)/(AE$140-AE$139)*10)),1))</f>
        <v>9.1999999999999993</v>
      </c>
      <c r="AF120" s="10">
        <f>IF('Indicator Data'!W122="No data","x",ROUND(IF('Indicator Data'!W122&gt;AF$140,10,IF('Indicator Data'!W122&lt;AF$139,0,10-(AF$140-'Indicator Data'!W122)/(AF$140-AF$139)*10)),1))</f>
        <v>1.6</v>
      </c>
      <c r="AG120" s="47">
        <f>IF(AND(AE120="x",AF120="x"),"x",ROUND(AVERAGE(AF120,AE120),1))</f>
        <v>5.4</v>
      </c>
      <c r="AH120" s="10">
        <f>IF('Indicator Data'!AP122="No data","x",ROUND(IF('Indicator Data'!AP122&gt;AH$140,10,IF('Indicator Data'!AP122&lt;AH$139,0,10-(AH$140-'Indicator Data'!AP122)/(AH$140-AH$139)*10)),1))</f>
        <v>7.4</v>
      </c>
      <c r="AI120" s="10">
        <f>IF('Indicator Data'!AQ122="No data","x",ROUND(IF('Indicator Data'!AQ122&gt;AI$140,10,IF('Indicator Data'!AQ122&lt;AI$139,0,10-(AI$140-'Indicator Data'!AQ122)/(AI$140-AI$139)*10)),1))</f>
        <v>7</v>
      </c>
      <c r="AJ120" s="47">
        <f>IF(AND(AH120="x",AI120="x"),"x",ROUND(AVERAGE(AH120,AI120),1))</f>
        <v>7.2</v>
      </c>
      <c r="AK120" s="31">
        <f>'Indicator Data'!AK122+'Indicator Data'!AJ122*0.5+'Indicator Data'!AI122*0.25</f>
        <v>144675.95833333334</v>
      </c>
      <c r="AL120" s="38">
        <f>AK120/'Indicator Data'!BB122</f>
        <v>1.4681722910948847</v>
      </c>
      <c r="AM120" s="47">
        <f>IF(AL120="x","x",ROUND(IF(AL120&gt;AM$140,10,IF(AL120&lt;AM$139,0,10-(AM$140-AL120)/(AM$140-AM$139)*10)),1))</f>
        <v>10</v>
      </c>
      <c r="AN120" s="38">
        <f>IF('Indicator Data'!AL122="No data","x",'Indicator Data'!AL122/'Indicator Data'!BB122)</f>
        <v>0.61666379570410901</v>
      </c>
      <c r="AO120" s="10">
        <f>IF(AN120="x","x",ROUND(IF(AN120&gt;AO$140,10,IF(AN120&lt;AO$139,0,10-(AO$140-AN120)/(AO$140-AO$139)*10)),1))</f>
        <v>10</v>
      </c>
      <c r="AP120" s="47">
        <f>AO120</f>
        <v>10</v>
      </c>
      <c r="AQ120" s="32">
        <f t="shared" si="36"/>
        <v>8.1999999999999993</v>
      </c>
      <c r="AR120" s="50">
        <f>ROUND((10-GEOMEAN(((10-V120)/10*9+1),((10-AQ120)/10*9+1)))/9*10,1)</f>
        <v>5.4</v>
      </c>
      <c r="AU120" s="8">
        <v>4.8</v>
      </c>
    </row>
    <row r="121" spans="1:47">
      <c r="A121" s="8" t="s">
        <v>124</v>
      </c>
      <c r="B121" s="26" t="s">
        <v>112</v>
      </c>
      <c r="C121" s="26" t="s">
        <v>125</v>
      </c>
      <c r="D121" s="10">
        <f>ROUND(IF('Indicator Data'!O123="No data",IF((0.1284*LN('Indicator Data'!BA123)-0.4735)&gt;D$140,0,IF((0.1284*LN('Indicator Data'!BA123)-0.4735)&lt;D$139,10,(D$140-(0.1284*LN('Indicator Data'!BA123)-0.4735))/(D$140-D$139)*10)),IF('Indicator Data'!O123&gt;D$140,0,IF('Indicator Data'!O123&lt;D$139,10,(D$140-'Indicator Data'!O123)/(D$140-D$139)*10))),1)</f>
        <v>9.4</v>
      </c>
      <c r="E121" s="10">
        <f>IF('Indicator Data'!P123="No data","x",ROUND(IF('Indicator Data'!P123&gt;E$140,10,IF('Indicator Data'!P123&lt;E$139,0,10-(E$140-'Indicator Data'!P123)/(E$140-E$139)*10)),1))</f>
        <v>10</v>
      </c>
      <c r="F121" s="47">
        <f>IF(E121="x",D121,ROUND((10-GEOMEAN(((10-D121)/10*9+1),((10-E121)/10*9+1)))/9*10,1))</f>
        <v>9.6999999999999993</v>
      </c>
      <c r="G121" s="10">
        <f>IF('Indicator Data'!AG123="No data","x",ROUND(IF('Indicator Data'!AG123&gt;G$140,10,IF('Indicator Data'!AG123&lt;G$139,0,10-(G$140-'Indicator Data'!AG123)/(G$140-G$139)*10)),1))</f>
        <v>8.9</v>
      </c>
      <c r="H121" s="10">
        <f>IF('Indicator Data'!AH123="No data","x",ROUND(IF('Indicator Data'!AH123&gt;H$140,10,IF('Indicator Data'!AH123&lt;H$139,0,10-(H$140-'Indicator Data'!AH123)/(H$140-H$139)*10)),1))</f>
        <v>3.1</v>
      </c>
      <c r="I121" s="47">
        <f>IF(AND(G121="x",H121="x"),"x",ROUND(AVERAGE(G121,H121),1))</f>
        <v>6</v>
      </c>
      <c r="J121" s="31">
        <f>SUM('Indicator Data'!R123,SUM('Indicator Data'!S123:T123)*1000000)</f>
        <v>1978768596.0000002</v>
      </c>
      <c r="K121" s="31">
        <f>J121/'Indicator Data'!BD123</f>
        <v>120.46667367593989</v>
      </c>
      <c r="L121" s="10">
        <f>IF(K121="x","x",ROUND(IF(K121&gt;L$140,10,IF(K121&lt;L$139,0,10-(L$140-K121)/(L$140-L$139)*10)),1))</f>
        <v>2.4</v>
      </c>
      <c r="M121" s="10">
        <f>IF('Indicator Data'!U123="No data","x",ROUND(IF('Indicator Data'!U123&gt;M$140,10,IF('Indicator Data'!U123&lt;M$139,0,10-(M$140-'Indicator Data'!U123)/(M$140-M$139)*10)),1))</f>
        <v>3.8</v>
      </c>
      <c r="N121" s="116">
        <f>'Indicator Data'!Q123/'Indicator Data'!BD123*1000000</f>
        <v>0</v>
      </c>
      <c r="O121" s="10">
        <f>IF(N121="No data","x",ROUND(IF(N121&gt;O$140,10,IF(N121&lt;O$139,0,10-(O$140-N121)/(O$140-O$139)*10)),1))</f>
        <v>0</v>
      </c>
      <c r="P121" s="47">
        <f>ROUND(AVERAGE(L121,M121,O121),1)</f>
        <v>2.1</v>
      </c>
      <c r="Q121" s="40">
        <f>ROUND(AVERAGE(F121,F121,I121,P121),1)</f>
        <v>6.9</v>
      </c>
      <c r="R121" s="31">
        <f>IF(AND('Indicator Data'!AM123="No data",'Indicator Data'!AN123="No data"),0,SUM('Indicator Data'!AM123:AO123))</f>
        <v>0</v>
      </c>
      <c r="S121" s="10">
        <f>ROUND(IF(R121=0,0,IF(LOG(R121)&gt;$S$140,10,IF(LOG(R121)&lt;S$139,0,10-(S$140-LOG(R121))/(S$140-S$139)*10))),1)</f>
        <v>0</v>
      </c>
      <c r="T121" s="37">
        <f>R121/'Indicator Data'!$BB123</f>
        <v>0</v>
      </c>
      <c r="U121" s="10">
        <f>IF(T121="x","x",ROUND(IF(T121&gt;$U$140,10,IF(T121&lt;$U$139,0,((T121*100)/0.0052)^(1/4.0545)/6.5*10)),1))</f>
        <v>0</v>
      </c>
      <c r="V121" s="11">
        <f>ROUND(AVERAGE(S121,U121),1)</f>
        <v>0</v>
      </c>
      <c r="W121" s="10">
        <f>IF('Indicator Data'!AB123="No data","x",ROUND(IF('Indicator Data'!AB123&gt;W$140,10,IF('Indicator Data'!AB123&lt;W$139,0,10-(W$140-'Indicator Data'!AB123)/(W$140-W$139)*10)),1))</f>
        <v>0.9</v>
      </c>
      <c r="X121" s="10">
        <f>IF('Indicator Data'!AA123="No data","x",ROUND(IF('Indicator Data'!AA123&gt;X$140,10,IF('Indicator Data'!AA123&lt;X$139,0,10-(X$140-'Indicator Data'!AA123)/(X$140-X$139)*10)),1))</f>
        <v>2.5</v>
      </c>
      <c r="Y121" s="10">
        <f>IF('Indicator Data'!AF123="No data","x",ROUND(IF('Indicator Data'!AF123&gt;Y$140,10,IF('Indicator Data'!AF123&lt;Y$139,0,10-(Y$140-'Indicator Data'!AF123)/(Y$140-Y$139)*10)),1))</f>
        <v>6.2</v>
      </c>
      <c r="Z121" s="120">
        <f>IF('Indicator Data'!AC123="No data","x",'Indicator Data'!AC123/'Indicator Data'!$BB123*100000)</f>
        <v>0</v>
      </c>
      <c r="AA121" s="118">
        <f>IF(Z121="x","x",ROUND(IF(Z121&lt;=AA$139,0,IF(Z121&gt;AA$140,10,10-(LOG(AA$140*100)-LOG(Z121*100))/(LOG(AA$140*100))*10)),1))</f>
        <v>0</v>
      </c>
      <c r="AB121" s="120">
        <f>IF('Indicator Data'!AD123="No data","x",'Indicator Data'!AD123/'Indicator Data'!$BB123*100000)</f>
        <v>73.51735367921917</v>
      </c>
      <c r="AC121" s="118">
        <f>IF(AB121="x","x",ROUND(IF(AB121&lt;=AC$139,0,IF(AB121&gt;AC$140,10,10-(LOG(AC$140*100)-LOG(AB121*100))/(LOG(AC$140*100))*10)),1))</f>
        <v>10</v>
      </c>
      <c r="AD121" s="47">
        <f>IF(AND(W121="x",X121="x",Y121="x",AA121="x",AC121="x"),"x",ROUND(AVERAGE(W121,X121,Y121,AA121,AC121),1))</f>
        <v>3.9</v>
      </c>
      <c r="AE121" s="10">
        <f>IF('Indicator Data'!V123="No data","x",ROUND(IF('Indicator Data'!V123&gt;AE$140,10,IF('Indicator Data'!V123&lt;AE$139,0,10-(AE$140-'Indicator Data'!V123)/(AE$140-AE$139)*10)),1))</f>
        <v>6</v>
      </c>
      <c r="AF121" s="10">
        <f>IF('Indicator Data'!W123="No data","x",ROUND(IF('Indicator Data'!W123&gt;AF$140,10,IF('Indicator Data'!W123&lt;AF$139,0,10-(AF$140-'Indicator Data'!W123)/(AF$140-AF$139)*10)),1))</f>
        <v>1.2</v>
      </c>
      <c r="AG121" s="47">
        <f>IF(AND(AE121="x",AF121="x"),"x",ROUND(AVERAGE(AF121,AE121),1))</f>
        <v>3.6</v>
      </c>
      <c r="AH121" s="10">
        <f>IF('Indicator Data'!AP123="No data","x",ROUND(IF('Indicator Data'!AP123&gt;AH$140,10,IF('Indicator Data'!AP123&lt;AH$139,0,10-(AH$140-'Indicator Data'!AP123)/(AH$140-AH$139)*10)),1))</f>
        <v>8</v>
      </c>
      <c r="AI121" s="10">
        <f>IF('Indicator Data'!AQ123="No data","x",ROUND(IF('Indicator Data'!AQ123&gt;AI$140,10,IF('Indicator Data'!AQ123&lt;AI$139,0,10-(AI$140-'Indicator Data'!AQ123)/(AI$140-AI$139)*10)),1))</f>
        <v>4.8</v>
      </c>
      <c r="AJ121" s="47">
        <f>IF(AND(AH121="x",AI121="x"),"x",ROUND(AVERAGE(AH121,AI121),1))</f>
        <v>6.4</v>
      </c>
      <c r="AK121" s="31">
        <f>'Indicator Data'!AK123+'Indicator Data'!AJ123*0.5+'Indicator Data'!AI123*0.25</f>
        <v>0</v>
      </c>
      <c r="AL121" s="38">
        <f>AK121/'Indicator Data'!BB123</f>
        <v>0</v>
      </c>
      <c r="AM121" s="47">
        <f>IF(AL121="x","x",ROUND(IF(AL121&gt;AM$140,10,IF(AL121&lt;AM$139,0,10-(AM$140-AL121)/(AM$140-AM$139)*10)),1))</f>
        <v>0</v>
      </c>
      <c r="AN121" s="38">
        <f>IF('Indicator Data'!AL123="No data","x",'Indicator Data'!AL123/'Indicator Data'!BB123)</f>
        <v>0.24958509406663171</v>
      </c>
      <c r="AO121" s="10">
        <f>IF(AN121="x","x",ROUND(IF(AN121&gt;AO$140,10,IF(AN121&lt;AO$139,0,10-(AO$140-AN121)/(AO$140-AO$139)*10)),1))</f>
        <v>10</v>
      </c>
      <c r="AP121" s="47">
        <f>AO121</f>
        <v>10</v>
      </c>
      <c r="AQ121" s="32">
        <f t="shared" si="36"/>
        <v>6.1</v>
      </c>
      <c r="AR121" s="50">
        <f>ROUND((10-GEOMEAN(((10-V121)/10*9+1),((10-AQ121)/10*9+1)))/9*10,1)</f>
        <v>3.6</v>
      </c>
      <c r="AU121" s="8">
        <v>4.8</v>
      </c>
    </row>
    <row r="122" spans="1:47">
      <c r="A122" s="8" t="s">
        <v>126</v>
      </c>
      <c r="B122" s="26" t="s">
        <v>112</v>
      </c>
      <c r="C122" s="26" t="s">
        <v>127</v>
      </c>
      <c r="D122" s="10">
        <f>ROUND(IF('Indicator Data'!O124="No data",IF((0.1284*LN('Indicator Data'!BA124)-0.4735)&gt;D$140,0,IF((0.1284*LN('Indicator Data'!BA124)-0.4735)&lt;D$139,10,(D$140-(0.1284*LN('Indicator Data'!BA124)-0.4735))/(D$140-D$139)*10)),IF('Indicator Data'!O124&gt;D$140,0,IF('Indicator Data'!O124&lt;D$139,10,(D$140-'Indicator Data'!O124)/(D$140-D$139)*10))),1)</f>
        <v>10</v>
      </c>
      <c r="E122" s="10">
        <f>IF('Indicator Data'!P124="No data","x",ROUND(IF('Indicator Data'!P124&gt;E$140,10,IF('Indicator Data'!P124&lt;E$139,0,10-(E$140-'Indicator Data'!P124)/(E$140-E$139)*10)),1))</f>
        <v>10</v>
      </c>
      <c r="F122" s="47">
        <f t="shared" ref="F122:F137" si="38">IF(E122="x",D122,ROUND((10-GEOMEAN(((10-D122)/10*9+1),((10-E122)/10*9+1)))/9*10,1))</f>
        <v>10</v>
      </c>
      <c r="G122" s="10">
        <f>IF('Indicator Data'!AG124="No data","x",ROUND(IF('Indicator Data'!AG124&gt;G$140,10,IF('Indicator Data'!AG124&lt;G$139,0,10-(G$140-'Indicator Data'!AG124)/(G$140-G$139)*10)),1))</f>
        <v>8.9</v>
      </c>
      <c r="H122" s="10">
        <f>IF('Indicator Data'!AH124="No data","x",ROUND(IF('Indicator Data'!AH124&gt;H$140,10,IF('Indicator Data'!AH124&lt;H$139,0,10-(H$140-'Indicator Data'!AH124)/(H$140-H$139)*10)),1))</f>
        <v>3.1</v>
      </c>
      <c r="I122" s="47">
        <f t="shared" ref="I122:I137" si="39">IF(AND(G122="x",H122="x"),"x",ROUND(AVERAGE(G122,H122),1))</f>
        <v>6</v>
      </c>
      <c r="J122" s="31">
        <f>SUM('Indicator Data'!R124,SUM('Indicator Data'!S124:T124)*1000000)</f>
        <v>1978768596.0000002</v>
      </c>
      <c r="K122" s="31">
        <f>J122/'Indicator Data'!BD124</f>
        <v>120.46667367593989</v>
      </c>
      <c r="L122" s="10">
        <f t="shared" ref="L122:L137" si="40">IF(K122="x","x",ROUND(IF(K122&gt;L$140,10,IF(K122&lt;L$139,0,10-(L$140-K122)/(L$140-L$139)*10)),1))</f>
        <v>2.4</v>
      </c>
      <c r="M122" s="10">
        <f>IF('Indicator Data'!U124="No data","x",ROUND(IF('Indicator Data'!U124&gt;M$140,10,IF('Indicator Data'!U124&lt;M$139,0,10-(M$140-'Indicator Data'!U124)/(M$140-M$139)*10)),1))</f>
        <v>3.8</v>
      </c>
      <c r="N122" s="116">
        <f>'Indicator Data'!Q124/'Indicator Data'!BD124*1000000</f>
        <v>0</v>
      </c>
      <c r="O122" s="10">
        <f t="shared" ref="O122:O137" si="41">IF(N122="No data","x",ROUND(IF(N122&gt;O$140,10,IF(N122&lt;O$139,0,10-(O$140-N122)/(O$140-O$139)*10)),1))</f>
        <v>0</v>
      </c>
      <c r="P122" s="47">
        <f t="shared" ref="P122:P137" si="42">ROUND(AVERAGE(L122,M122,O122),1)</f>
        <v>2.1</v>
      </c>
      <c r="Q122" s="40">
        <f t="shared" ref="Q122:Q137" si="43">ROUND(AVERAGE(F122,F122,I122,P122),1)</f>
        <v>7</v>
      </c>
      <c r="R122" s="31">
        <f>IF(AND('Indicator Data'!AM124="No data",'Indicator Data'!AN124="No data"),0,SUM('Indicator Data'!AM124:AO124))</f>
        <v>0</v>
      </c>
      <c r="S122" s="10">
        <f t="shared" ref="S122:S137" si="44">ROUND(IF(R122=0,0,IF(LOG(R122)&gt;$S$140,10,IF(LOG(R122)&lt;S$139,0,10-(S$140-LOG(R122))/(S$140-S$139)*10))),1)</f>
        <v>0</v>
      </c>
      <c r="T122" s="37">
        <f>R122/'Indicator Data'!$BB124</f>
        <v>0</v>
      </c>
      <c r="U122" s="10">
        <f t="shared" ref="U122:U137" si="45">IF(T122="x","x",ROUND(IF(T122&gt;$U$140,10,IF(T122&lt;$U$139,0,((T122*100)/0.0052)^(1/4.0545)/6.5*10)),1))</f>
        <v>0</v>
      </c>
      <c r="V122" s="11">
        <f t="shared" ref="V122:V137" si="46">ROUND(AVERAGE(S122,U122),1)</f>
        <v>0</v>
      </c>
      <c r="W122" s="10">
        <f>IF('Indicator Data'!AB124="No data","x",ROUND(IF('Indicator Data'!AB124&gt;W$140,10,IF('Indicator Data'!AB124&lt;W$139,0,10-(W$140-'Indicator Data'!AB124)/(W$140-W$139)*10)),1))</f>
        <v>1.6</v>
      </c>
      <c r="X122" s="10">
        <f>IF('Indicator Data'!AA124="No data","x",ROUND(IF('Indicator Data'!AA124&gt;X$140,10,IF('Indicator Data'!AA124&lt;X$139,0,10-(X$140-'Indicator Data'!AA124)/(X$140-X$139)*10)),1))</f>
        <v>2.5</v>
      </c>
      <c r="Y122" s="10">
        <f>IF('Indicator Data'!AF124="No data","x",ROUND(IF('Indicator Data'!AF124&gt;Y$140,10,IF('Indicator Data'!AF124&lt;Y$139,0,10-(Y$140-'Indicator Data'!AF124)/(Y$140-Y$139)*10)),1))</f>
        <v>6.2</v>
      </c>
      <c r="Z122" s="120">
        <f>IF('Indicator Data'!AC124="No data","x",'Indicator Data'!AC124/'Indicator Data'!$BB124*100000)</f>
        <v>0</v>
      </c>
      <c r="AA122" s="118">
        <f t="shared" ref="AA122:AA137" si="47">IF(Z122="x","x",ROUND(IF(Z122&lt;=AA$139,0,IF(Z122&gt;AA$140,10,10-(LOG(AA$140*100)-LOG(Z122*100))/(LOG(AA$140*100))*10)),1))</f>
        <v>0</v>
      </c>
      <c r="AB122" s="120">
        <f>IF('Indicator Data'!AD124="No data","x",'Indicator Data'!AD124/'Indicator Data'!$BB124*100000)</f>
        <v>56.850697257348074</v>
      </c>
      <c r="AC122" s="118">
        <f t="shared" ref="AC122:AC137" si="48">IF(AB122="x","x",ROUND(IF(AB122&lt;=AC$139,0,IF(AB122&gt;AC$140,10,10-(LOG(AC$140*100)-LOG(AB122*100))/(LOG(AC$140*100))*10)),1))</f>
        <v>10</v>
      </c>
      <c r="AD122" s="47">
        <f t="shared" ref="AD122:AD137" si="49">IF(AND(W122="x",X122="x",Y122="x",AA122="x",AC122="x"),"x",ROUND(AVERAGE(W122,X122,Y122,AA122,AC122),1))</f>
        <v>4.0999999999999996</v>
      </c>
      <c r="AE122" s="10">
        <f>IF('Indicator Data'!V124="No data","x",ROUND(IF('Indicator Data'!V124&gt;AE$140,10,IF('Indicator Data'!V124&lt;AE$139,0,10-(AE$140-'Indicator Data'!V124)/(AE$140-AE$139)*10)),1))</f>
        <v>6.6</v>
      </c>
      <c r="AF122" s="10">
        <f>IF('Indicator Data'!W124="No data","x",ROUND(IF('Indicator Data'!W124&gt;AF$140,10,IF('Indicator Data'!W124&lt;AF$139,0,10-(AF$140-'Indicator Data'!W124)/(AF$140-AF$139)*10)),1))</f>
        <v>1.3</v>
      </c>
      <c r="AG122" s="47">
        <f t="shared" ref="AG122:AG137" si="50">IF(AND(AE122="x",AF122="x"),"x",ROUND(AVERAGE(AF122,AE122),1))</f>
        <v>4</v>
      </c>
      <c r="AH122" s="10">
        <f>IF('Indicator Data'!AP124="No data","x",ROUND(IF('Indicator Data'!AP124&gt;AH$140,10,IF('Indicator Data'!AP124&lt;AH$139,0,10-(AH$140-'Indicator Data'!AP124)/(AH$140-AH$139)*10)),1))</f>
        <v>4.9000000000000004</v>
      </c>
      <c r="AI122" s="10">
        <f>IF('Indicator Data'!AQ124="No data","x",ROUND(IF('Indicator Data'!AQ124&gt;AI$140,10,IF('Indicator Data'!AQ124&lt;AI$139,0,10-(AI$140-'Indicator Data'!AQ124)/(AI$140-AI$139)*10)),1))</f>
        <v>6</v>
      </c>
      <c r="AJ122" s="47">
        <f t="shared" ref="AJ122:AJ137" si="51">IF(AND(AH122="x",AI122="x"),"x",ROUND(AVERAGE(AH122,AI122),1))</f>
        <v>5.5</v>
      </c>
      <c r="AK122" s="31">
        <f>'Indicator Data'!AK124+'Indicator Data'!AJ124*0.5+'Indicator Data'!AI124*0.25</f>
        <v>0</v>
      </c>
      <c r="AL122" s="38">
        <f>AK122/'Indicator Data'!BB124</f>
        <v>0</v>
      </c>
      <c r="AM122" s="47">
        <f t="shared" ref="AM122:AM137" si="52">IF(AL122="x","x",ROUND(IF(AL122&gt;AM$140,10,IF(AL122&lt;AM$139,0,10-(AM$140-AL122)/(AM$140-AM$139)*10)),1))</f>
        <v>0</v>
      </c>
      <c r="AN122" s="38">
        <f>IF('Indicator Data'!AL124="No data","x",'Indicator Data'!AL124/'Indicator Data'!BB124)</f>
        <v>0.24630015825589754</v>
      </c>
      <c r="AO122" s="10">
        <f t="shared" ref="AO122:AO137" si="53">IF(AN122="x","x",ROUND(IF(AN122&gt;AO$140,10,IF(AN122&lt;AO$139,0,10-(AO$140-AN122)/(AO$140-AO$139)*10)),1))</f>
        <v>10</v>
      </c>
      <c r="AP122" s="47">
        <f t="shared" ref="AP122:AP137" si="54">AO122</f>
        <v>10</v>
      </c>
      <c r="AQ122" s="32">
        <f t="shared" si="36"/>
        <v>6</v>
      </c>
      <c r="AR122" s="50">
        <f t="shared" ref="AR122:AR137" si="55">ROUND((10-GEOMEAN(((10-V122)/10*9+1),((10-AQ122)/10*9+1)))/9*10,1)</f>
        <v>3.6</v>
      </c>
      <c r="AU122" s="8">
        <v>6.1</v>
      </c>
    </row>
    <row r="123" spans="1:47">
      <c r="A123" s="8" t="s">
        <v>128</v>
      </c>
      <c r="B123" s="26" t="s">
        <v>112</v>
      </c>
      <c r="C123" s="26" t="s">
        <v>129</v>
      </c>
      <c r="D123" s="10">
        <f>ROUND(IF('Indicator Data'!O125="No data",IF((0.1284*LN('Indicator Data'!BA125)-0.4735)&gt;D$140,0,IF((0.1284*LN('Indicator Data'!BA125)-0.4735)&lt;D$139,10,(D$140-(0.1284*LN('Indicator Data'!BA125)-0.4735))/(D$140-D$139)*10)),IF('Indicator Data'!O125&gt;D$140,0,IF('Indicator Data'!O125&lt;D$139,10,(D$140-'Indicator Data'!O125)/(D$140-D$139)*10))),1)</f>
        <v>10</v>
      </c>
      <c r="E123" s="10">
        <f>IF('Indicator Data'!P125="No data","x",ROUND(IF('Indicator Data'!P125&gt;E$140,10,IF('Indicator Data'!P125&lt;E$139,0,10-(E$140-'Indicator Data'!P125)/(E$140-E$139)*10)),1))</f>
        <v>10</v>
      </c>
      <c r="F123" s="47">
        <f t="shared" si="38"/>
        <v>10</v>
      </c>
      <c r="G123" s="10">
        <f>IF('Indicator Data'!AG125="No data","x",ROUND(IF('Indicator Data'!AG125&gt;G$140,10,IF('Indicator Data'!AG125&lt;G$139,0,10-(G$140-'Indicator Data'!AG125)/(G$140-G$139)*10)),1))</f>
        <v>8.9</v>
      </c>
      <c r="H123" s="10">
        <f>IF('Indicator Data'!AH125="No data","x",ROUND(IF('Indicator Data'!AH125&gt;H$140,10,IF('Indicator Data'!AH125&lt;H$139,0,10-(H$140-'Indicator Data'!AH125)/(H$140-H$139)*10)),1))</f>
        <v>3.1</v>
      </c>
      <c r="I123" s="47">
        <f t="shared" si="39"/>
        <v>6</v>
      </c>
      <c r="J123" s="31">
        <f>SUM('Indicator Data'!R125,SUM('Indicator Data'!S125:T125)*1000000)</f>
        <v>1978768596.0000002</v>
      </c>
      <c r="K123" s="31">
        <f>J123/'Indicator Data'!BD125</f>
        <v>120.46667367593989</v>
      </c>
      <c r="L123" s="10">
        <f t="shared" si="40"/>
        <v>2.4</v>
      </c>
      <c r="M123" s="10">
        <f>IF('Indicator Data'!U125="No data","x",ROUND(IF('Indicator Data'!U125&gt;M$140,10,IF('Indicator Data'!U125&lt;M$139,0,10-(M$140-'Indicator Data'!U125)/(M$140-M$139)*10)),1))</f>
        <v>3.8</v>
      </c>
      <c r="N123" s="116">
        <f>'Indicator Data'!Q125/'Indicator Data'!BD125*1000000</f>
        <v>0</v>
      </c>
      <c r="O123" s="10">
        <f t="shared" si="41"/>
        <v>0</v>
      </c>
      <c r="P123" s="47">
        <f t="shared" si="42"/>
        <v>2.1</v>
      </c>
      <c r="Q123" s="40">
        <f t="shared" si="43"/>
        <v>7</v>
      </c>
      <c r="R123" s="31">
        <f>IF(AND('Indicator Data'!AM125="No data",'Indicator Data'!AN125="No data"),0,SUM('Indicator Data'!AM125:AO125))</f>
        <v>0</v>
      </c>
      <c r="S123" s="10">
        <f t="shared" si="44"/>
        <v>0</v>
      </c>
      <c r="T123" s="37">
        <f>R123/'Indicator Data'!$BB125</f>
        <v>0</v>
      </c>
      <c r="U123" s="10">
        <f t="shared" si="45"/>
        <v>0</v>
      </c>
      <c r="V123" s="11">
        <f t="shared" si="46"/>
        <v>0</v>
      </c>
      <c r="W123" s="10">
        <f>IF('Indicator Data'!AB125="No data","x",ROUND(IF('Indicator Data'!AB125&gt;W$140,10,IF('Indicator Data'!AB125&lt;W$139,0,10-(W$140-'Indicator Data'!AB125)/(W$140-W$139)*10)),1))</f>
        <v>0.6</v>
      </c>
      <c r="X123" s="10">
        <f>IF('Indicator Data'!AA125="No data","x",ROUND(IF('Indicator Data'!AA125&gt;X$140,10,IF('Indicator Data'!AA125&lt;X$139,0,10-(X$140-'Indicator Data'!AA125)/(X$140-X$139)*10)),1))</f>
        <v>2.5</v>
      </c>
      <c r="Y123" s="10">
        <f>IF('Indicator Data'!AF125="No data","x",ROUND(IF('Indicator Data'!AF125&gt;Y$140,10,IF('Indicator Data'!AF125&lt;Y$139,0,10-(Y$140-'Indicator Data'!AF125)/(Y$140-Y$139)*10)),1))</f>
        <v>6.2</v>
      </c>
      <c r="Z123" s="120">
        <f>IF('Indicator Data'!AC125="No data","x",'Indicator Data'!AC125/'Indicator Data'!$BB125*100000)</f>
        <v>0</v>
      </c>
      <c r="AA123" s="118">
        <f t="shared" si="47"/>
        <v>0</v>
      </c>
      <c r="AB123" s="120">
        <f>IF('Indicator Data'!AD125="No data","x",'Indicator Data'!AD125/'Indicator Data'!$BB125*100000)</f>
        <v>93.812869481942457</v>
      </c>
      <c r="AC123" s="118">
        <f t="shared" si="48"/>
        <v>10</v>
      </c>
      <c r="AD123" s="47">
        <f t="shared" si="49"/>
        <v>3.9</v>
      </c>
      <c r="AE123" s="10">
        <f>IF('Indicator Data'!V125="No data","x",ROUND(IF('Indicator Data'!V125&gt;AE$140,10,IF('Indicator Data'!V125&lt;AE$139,0,10-(AE$140-'Indicator Data'!V125)/(AE$140-AE$139)*10)),1))</f>
        <v>6.6</v>
      </c>
      <c r="AF123" s="10">
        <f>IF('Indicator Data'!W125="No data","x",ROUND(IF('Indicator Data'!W125&gt;AF$140,10,IF('Indicator Data'!W125&lt;AF$139,0,10-(AF$140-'Indicator Data'!W125)/(AF$140-AF$139)*10)),1))</f>
        <v>1.9</v>
      </c>
      <c r="AG123" s="47">
        <f t="shared" si="50"/>
        <v>4.3</v>
      </c>
      <c r="AH123" s="10">
        <f>IF('Indicator Data'!AP125="No data","x",ROUND(IF('Indicator Data'!AP125&gt;AH$140,10,IF('Indicator Data'!AP125&lt;AH$139,0,10-(AH$140-'Indicator Data'!AP125)/(AH$140-AH$139)*10)),1))</f>
        <v>6.4</v>
      </c>
      <c r="AI123" s="10">
        <f>IF('Indicator Data'!AQ125="No data","x",ROUND(IF('Indicator Data'!AQ125&gt;AI$140,10,IF('Indicator Data'!AQ125&lt;AI$139,0,10-(AI$140-'Indicator Data'!AQ125)/(AI$140-AI$139)*10)),1))</f>
        <v>10</v>
      </c>
      <c r="AJ123" s="47">
        <f t="shared" si="51"/>
        <v>8.1999999999999993</v>
      </c>
      <c r="AK123" s="31">
        <f>'Indicator Data'!AK125+'Indicator Data'!AJ125*0.5+'Indicator Data'!AI125*0.25</f>
        <v>133460.125</v>
      </c>
      <c r="AL123" s="38">
        <f>AK123/'Indicator Data'!BB125</f>
        <v>0.24276376464034791</v>
      </c>
      <c r="AM123" s="47">
        <f t="shared" si="52"/>
        <v>10</v>
      </c>
      <c r="AN123" s="38">
        <f>IF('Indicator Data'!AL125="No data","x",'Indicator Data'!AL125/'Indicator Data'!BB125)</f>
        <v>0.36739039918829408</v>
      </c>
      <c r="AO123" s="10">
        <f t="shared" si="53"/>
        <v>10</v>
      </c>
      <c r="AP123" s="47">
        <f t="shared" si="54"/>
        <v>10</v>
      </c>
      <c r="AQ123" s="32">
        <f t="shared" si="36"/>
        <v>8.3000000000000007</v>
      </c>
      <c r="AR123" s="50">
        <f t="shared" si="55"/>
        <v>5.5</v>
      </c>
      <c r="AU123" s="8">
        <v>7.6</v>
      </c>
    </row>
    <row r="124" spans="1:47">
      <c r="A124" s="8" t="s">
        <v>130</v>
      </c>
      <c r="B124" s="26" t="s">
        <v>112</v>
      </c>
      <c r="C124" s="26" t="s">
        <v>131</v>
      </c>
      <c r="D124" s="10">
        <f>ROUND(IF('Indicator Data'!O126="No data",IF((0.1284*LN('Indicator Data'!BA126)-0.4735)&gt;D$140,0,IF((0.1284*LN('Indicator Data'!BA126)-0.4735)&lt;D$139,10,(D$140-(0.1284*LN('Indicator Data'!BA126)-0.4735))/(D$140-D$139)*10)),IF('Indicator Data'!O126&gt;D$140,0,IF('Indicator Data'!O126&lt;D$139,10,(D$140-'Indicator Data'!O126)/(D$140-D$139)*10))),1)</f>
        <v>10</v>
      </c>
      <c r="E124" s="10">
        <f>IF('Indicator Data'!P126="No data","x",ROUND(IF('Indicator Data'!P126&gt;E$140,10,IF('Indicator Data'!P126&lt;E$139,0,10-(E$140-'Indicator Data'!P126)/(E$140-E$139)*10)),1))</f>
        <v>10</v>
      </c>
      <c r="F124" s="47">
        <f t="shared" si="38"/>
        <v>10</v>
      </c>
      <c r="G124" s="10">
        <f>IF('Indicator Data'!AG126="No data","x",ROUND(IF('Indicator Data'!AG126&gt;G$140,10,IF('Indicator Data'!AG126&lt;G$139,0,10-(G$140-'Indicator Data'!AG126)/(G$140-G$139)*10)),1))</f>
        <v>8.9</v>
      </c>
      <c r="H124" s="10">
        <f>IF('Indicator Data'!AH126="No data","x",ROUND(IF('Indicator Data'!AH126&gt;H$140,10,IF('Indicator Data'!AH126&lt;H$139,0,10-(H$140-'Indicator Data'!AH126)/(H$140-H$139)*10)),1))</f>
        <v>3.1</v>
      </c>
      <c r="I124" s="47">
        <f t="shared" si="39"/>
        <v>6</v>
      </c>
      <c r="J124" s="31">
        <f>SUM('Indicator Data'!R126,SUM('Indicator Data'!S126:T126)*1000000)</f>
        <v>1978768596.0000002</v>
      </c>
      <c r="K124" s="31">
        <f>J124/'Indicator Data'!BD126</f>
        <v>120.46667367593989</v>
      </c>
      <c r="L124" s="10">
        <f t="shared" si="40"/>
        <v>2.4</v>
      </c>
      <c r="M124" s="10">
        <f>IF('Indicator Data'!U126="No data","x",ROUND(IF('Indicator Data'!U126&gt;M$140,10,IF('Indicator Data'!U126&lt;M$139,0,10-(M$140-'Indicator Data'!U126)/(M$140-M$139)*10)),1))</f>
        <v>3.8</v>
      </c>
      <c r="N124" s="116">
        <f>'Indicator Data'!Q126/'Indicator Data'!BD126*1000000</f>
        <v>0</v>
      </c>
      <c r="O124" s="10">
        <f t="shared" si="41"/>
        <v>0</v>
      </c>
      <c r="P124" s="47">
        <f t="shared" si="42"/>
        <v>2.1</v>
      </c>
      <c r="Q124" s="40">
        <f t="shared" si="43"/>
        <v>7</v>
      </c>
      <c r="R124" s="31">
        <f>IF(AND('Indicator Data'!AM126="No data",'Indicator Data'!AN126="No data"),0,SUM('Indicator Data'!AM126:AO126))</f>
        <v>258962</v>
      </c>
      <c r="S124" s="10">
        <f t="shared" si="44"/>
        <v>8</v>
      </c>
      <c r="T124" s="37">
        <f>R124/'Indicator Data'!$BB126</f>
        <v>0.36750249919133648</v>
      </c>
      <c r="U124" s="10">
        <f t="shared" si="45"/>
        <v>10</v>
      </c>
      <c r="V124" s="11">
        <f t="shared" si="46"/>
        <v>9</v>
      </c>
      <c r="W124" s="10">
        <f>IF('Indicator Data'!AB126="No data","x",ROUND(IF('Indicator Data'!AB126&gt;W$140,10,IF('Indicator Data'!AB126&lt;W$139,0,10-(W$140-'Indicator Data'!AB126)/(W$140-W$139)*10)),1))</f>
        <v>3.6</v>
      </c>
      <c r="X124" s="10">
        <f>IF('Indicator Data'!AA126="No data","x",ROUND(IF('Indicator Data'!AA126&gt;X$140,10,IF('Indicator Data'!AA126&lt;X$139,0,10-(X$140-'Indicator Data'!AA126)/(X$140-X$139)*10)),1))</f>
        <v>2.5</v>
      </c>
      <c r="Y124" s="10">
        <f>IF('Indicator Data'!AF126="No data","x",ROUND(IF('Indicator Data'!AF126&gt;Y$140,10,IF('Indicator Data'!AF126&lt;Y$139,0,10-(Y$140-'Indicator Data'!AF126)/(Y$140-Y$139)*10)),1))</f>
        <v>6.2</v>
      </c>
      <c r="Z124" s="120">
        <f>IF('Indicator Data'!AC126="No data","x",'Indicator Data'!AC126/'Indicator Data'!$BB126*100000)</f>
        <v>0</v>
      </c>
      <c r="AA124" s="118">
        <f t="shared" si="47"/>
        <v>0</v>
      </c>
      <c r="AB124" s="120">
        <f>IF('Indicator Data'!AD126="No data","x",'Indicator Data'!AD126/'Indicator Data'!$BB126*100000)</f>
        <v>73.19043696200572</v>
      </c>
      <c r="AC124" s="118">
        <f t="shared" si="48"/>
        <v>10</v>
      </c>
      <c r="AD124" s="47">
        <f t="shared" si="49"/>
        <v>4.5</v>
      </c>
      <c r="AE124" s="10">
        <f>IF('Indicator Data'!V126="No data","x",ROUND(IF('Indicator Data'!V126&gt;AE$140,10,IF('Indicator Data'!V126&lt;AE$139,0,10-(AE$140-'Indicator Data'!V126)/(AE$140-AE$139)*10)),1))</f>
        <v>7.1</v>
      </c>
      <c r="AF124" s="10">
        <f>IF('Indicator Data'!W126="No data","x",ROUND(IF('Indicator Data'!W126&gt;AF$140,10,IF('Indicator Data'!W126&lt;AF$139,0,10-(AF$140-'Indicator Data'!W126)/(AF$140-AF$139)*10)),1))</f>
        <v>1.3</v>
      </c>
      <c r="AG124" s="47">
        <f t="shared" si="50"/>
        <v>4.2</v>
      </c>
      <c r="AH124" s="10">
        <f>IF('Indicator Data'!AP126="No data","x",ROUND(IF('Indicator Data'!AP126&gt;AH$140,10,IF('Indicator Data'!AP126&lt;AH$139,0,10-(AH$140-'Indicator Data'!AP126)/(AH$140-AH$139)*10)),1))</f>
        <v>7.4</v>
      </c>
      <c r="AI124" s="10">
        <f>IF('Indicator Data'!AQ126="No data","x",ROUND(IF('Indicator Data'!AQ126&gt;AI$140,10,IF('Indicator Data'!AQ126&lt;AI$139,0,10-(AI$140-'Indicator Data'!AQ126)/(AI$140-AI$139)*10)),1))</f>
        <v>9.1</v>
      </c>
      <c r="AJ124" s="47">
        <f t="shared" si="51"/>
        <v>8.3000000000000007</v>
      </c>
      <c r="AK124" s="31">
        <f>'Indicator Data'!AK126+'Indicator Data'!AJ126*0.5+'Indicator Data'!AI126*0.25</f>
        <v>0</v>
      </c>
      <c r="AL124" s="38">
        <f>AK124/'Indicator Data'!BB126</f>
        <v>0</v>
      </c>
      <c r="AM124" s="47">
        <f t="shared" si="52"/>
        <v>0</v>
      </c>
      <c r="AN124" s="38">
        <f>IF('Indicator Data'!AL126="No data","x",'Indicator Data'!AL126/'Indicator Data'!BB126)</f>
        <v>0.47618141304963124</v>
      </c>
      <c r="AO124" s="10">
        <f t="shared" si="53"/>
        <v>10</v>
      </c>
      <c r="AP124" s="47">
        <f t="shared" si="54"/>
        <v>10</v>
      </c>
      <c r="AQ124" s="32">
        <f t="shared" si="36"/>
        <v>6.7</v>
      </c>
      <c r="AR124" s="50">
        <f t="shared" si="55"/>
        <v>8.1</v>
      </c>
      <c r="AU124" s="8">
        <v>7.8</v>
      </c>
    </row>
    <row r="125" spans="1:47">
      <c r="A125" s="8" t="s">
        <v>132</v>
      </c>
      <c r="B125" s="26" t="s">
        <v>112</v>
      </c>
      <c r="C125" s="26" t="s">
        <v>133</v>
      </c>
      <c r="D125" s="10">
        <f>ROUND(IF('Indicator Data'!O127="No data",IF((0.1284*LN('Indicator Data'!BA127)-0.4735)&gt;D$140,0,IF((0.1284*LN('Indicator Data'!BA127)-0.4735)&lt;D$139,10,(D$140-(0.1284*LN('Indicator Data'!BA127)-0.4735))/(D$140-D$139)*10)),IF('Indicator Data'!O127&gt;D$140,0,IF('Indicator Data'!O127&lt;D$139,10,(D$140-'Indicator Data'!O127)/(D$140-D$139)*10))),1)</f>
        <v>8.3000000000000007</v>
      </c>
      <c r="E125" s="10">
        <f>IF('Indicator Data'!P127="No data","x",ROUND(IF('Indicator Data'!P127&gt;E$140,10,IF('Indicator Data'!P127&lt;E$139,0,10-(E$140-'Indicator Data'!P127)/(E$140-E$139)*10)),1))</f>
        <v>9.5</v>
      </c>
      <c r="F125" s="47">
        <f t="shared" si="38"/>
        <v>9</v>
      </c>
      <c r="G125" s="10">
        <f>IF('Indicator Data'!AG127="No data","x",ROUND(IF('Indicator Data'!AG127&gt;G$140,10,IF('Indicator Data'!AG127&lt;G$139,0,10-(G$140-'Indicator Data'!AG127)/(G$140-G$139)*10)),1))</f>
        <v>8.9</v>
      </c>
      <c r="H125" s="10">
        <f>IF('Indicator Data'!AH127="No data","x",ROUND(IF('Indicator Data'!AH127&gt;H$140,10,IF('Indicator Data'!AH127&lt;H$139,0,10-(H$140-'Indicator Data'!AH127)/(H$140-H$139)*10)),1))</f>
        <v>3.1</v>
      </c>
      <c r="I125" s="47">
        <f t="shared" si="39"/>
        <v>6</v>
      </c>
      <c r="J125" s="31">
        <f>SUM('Indicator Data'!R127,SUM('Indicator Data'!S127:T127)*1000000)</f>
        <v>1978768596.0000002</v>
      </c>
      <c r="K125" s="31">
        <f>J125/'Indicator Data'!BD127</f>
        <v>120.46667367593989</v>
      </c>
      <c r="L125" s="10">
        <f t="shared" si="40"/>
        <v>2.4</v>
      </c>
      <c r="M125" s="10">
        <f>IF('Indicator Data'!U127="No data","x",ROUND(IF('Indicator Data'!U127&gt;M$140,10,IF('Indicator Data'!U127&lt;M$139,0,10-(M$140-'Indicator Data'!U127)/(M$140-M$139)*10)),1))</f>
        <v>3.8</v>
      </c>
      <c r="N125" s="116">
        <f>'Indicator Data'!Q127/'Indicator Data'!BD127*1000000</f>
        <v>0</v>
      </c>
      <c r="O125" s="10">
        <f t="shared" si="41"/>
        <v>0</v>
      </c>
      <c r="P125" s="47">
        <f t="shared" si="42"/>
        <v>2.1</v>
      </c>
      <c r="Q125" s="40">
        <f t="shared" si="43"/>
        <v>6.5</v>
      </c>
      <c r="R125" s="31">
        <f>IF(AND('Indicator Data'!AM127="No data",'Indicator Data'!AN127="No data"),0,SUM('Indicator Data'!AM127:AO127))</f>
        <v>0</v>
      </c>
      <c r="S125" s="10">
        <f t="shared" si="44"/>
        <v>0</v>
      </c>
      <c r="T125" s="37">
        <f>R125/'Indicator Data'!$BB127</f>
        <v>0</v>
      </c>
      <c r="U125" s="10">
        <f t="shared" si="45"/>
        <v>0</v>
      </c>
      <c r="V125" s="11">
        <f t="shared" si="46"/>
        <v>0</v>
      </c>
      <c r="W125" s="10">
        <f>IF('Indicator Data'!AB127="No data","x",ROUND(IF('Indicator Data'!AB127&gt;W$140,10,IF('Indicator Data'!AB127&lt;W$139,0,10-(W$140-'Indicator Data'!AB127)/(W$140-W$139)*10)),1))</f>
        <v>3.5</v>
      </c>
      <c r="X125" s="10">
        <f>IF('Indicator Data'!AA127="No data","x",ROUND(IF('Indicator Data'!AA127&gt;X$140,10,IF('Indicator Data'!AA127&lt;X$139,0,10-(X$140-'Indicator Data'!AA127)/(X$140-X$139)*10)),1))</f>
        <v>2.5</v>
      </c>
      <c r="Y125" s="10">
        <f>IF('Indicator Data'!AF127="No data","x",ROUND(IF('Indicator Data'!AF127&gt;Y$140,10,IF('Indicator Data'!AF127&lt;Y$139,0,10-(Y$140-'Indicator Data'!AF127)/(Y$140-Y$139)*10)),1))</f>
        <v>6.2</v>
      </c>
      <c r="Z125" s="120">
        <f>IF('Indicator Data'!AC127="No data","x",'Indicator Data'!AC127/'Indicator Data'!$BB127*100000)</f>
        <v>0</v>
      </c>
      <c r="AA125" s="118">
        <f t="shared" si="47"/>
        <v>0</v>
      </c>
      <c r="AB125" s="120">
        <f>IF('Indicator Data'!AD127="No data","x",'Indicator Data'!AD127/'Indicator Data'!$BB127*100000)</f>
        <v>45.270750101234135</v>
      </c>
      <c r="AC125" s="118">
        <f t="shared" si="48"/>
        <v>10</v>
      </c>
      <c r="AD125" s="47">
        <f t="shared" si="49"/>
        <v>4.4000000000000004</v>
      </c>
      <c r="AE125" s="10">
        <f>IF('Indicator Data'!V127="No data","x",ROUND(IF('Indicator Data'!V127&gt;AE$140,10,IF('Indicator Data'!V127&lt;AE$139,0,10-(AE$140-'Indicator Data'!V127)/(AE$140-AE$139)*10)),1))</f>
        <v>10</v>
      </c>
      <c r="AF125" s="10">
        <f>IF('Indicator Data'!W127="No data","x",ROUND(IF('Indicator Data'!W127&gt;AF$140,10,IF('Indicator Data'!W127&lt;AF$139,0,10-(AF$140-'Indicator Data'!W127)/(AF$140-AF$139)*10)),1))</f>
        <v>0.6</v>
      </c>
      <c r="AG125" s="47">
        <f t="shared" si="50"/>
        <v>5.3</v>
      </c>
      <c r="AH125" s="10">
        <f>IF('Indicator Data'!AP127="No data","x",ROUND(IF('Indicator Data'!AP127&gt;AH$140,10,IF('Indicator Data'!AP127&lt;AH$139,0,10-(AH$140-'Indicator Data'!AP127)/(AH$140-AH$139)*10)),1))</f>
        <v>4.3</v>
      </c>
      <c r="AI125" s="10">
        <f>IF('Indicator Data'!AQ127="No data","x",ROUND(IF('Indicator Data'!AQ127&gt;AI$140,10,IF('Indicator Data'!AQ127&lt;AI$139,0,10-(AI$140-'Indicator Data'!AQ127)/(AI$140-AI$139)*10)),1))</f>
        <v>1.6</v>
      </c>
      <c r="AJ125" s="47">
        <f t="shared" si="51"/>
        <v>3</v>
      </c>
      <c r="AK125" s="31">
        <f>'Indicator Data'!AK127+'Indicator Data'!AJ127*0.5+'Indicator Data'!AI127*0.25</f>
        <v>0</v>
      </c>
      <c r="AL125" s="38">
        <f>AK125/'Indicator Data'!BB127</f>
        <v>0</v>
      </c>
      <c r="AM125" s="47">
        <f t="shared" si="52"/>
        <v>0</v>
      </c>
      <c r="AN125" s="38">
        <f>IF('Indicator Data'!AL127="No data","x",'Indicator Data'!AL127/'Indicator Data'!BB127)</f>
        <v>0.12218312880445927</v>
      </c>
      <c r="AO125" s="10">
        <f t="shared" si="53"/>
        <v>6.1</v>
      </c>
      <c r="AP125" s="47">
        <f t="shared" si="54"/>
        <v>6.1</v>
      </c>
      <c r="AQ125" s="32">
        <f t="shared" si="36"/>
        <v>4</v>
      </c>
      <c r="AR125" s="50">
        <f t="shared" si="55"/>
        <v>2.2000000000000002</v>
      </c>
      <c r="AU125" s="8">
        <v>3.1</v>
      </c>
    </row>
    <row r="126" spans="1:47">
      <c r="A126" s="8" t="s">
        <v>134</v>
      </c>
      <c r="B126" s="26" t="s">
        <v>112</v>
      </c>
      <c r="C126" s="26" t="s">
        <v>135</v>
      </c>
      <c r="D126" s="10">
        <f>ROUND(IF('Indicator Data'!O128="No data",IF((0.1284*LN('Indicator Data'!BA128)-0.4735)&gt;D$140,0,IF((0.1284*LN('Indicator Data'!BA128)-0.4735)&lt;D$139,10,(D$140-(0.1284*LN('Indicator Data'!BA128)-0.4735))/(D$140-D$139)*10)),IF('Indicator Data'!O128&gt;D$140,0,IF('Indicator Data'!O128&lt;D$139,10,(D$140-'Indicator Data'!O128)/(D$140-D$139)*10))),1)</f>
        <v>8.3000000000000007</v>
      </c>
      <c r="E126" s="10">
        <f>IF('Indicator Data'!P128="No data","x",ROUND(IF('Indicator Data'!P128&gt;E$140,10,IF('Indicator Data'!P128&lt;E$139,0,10-(E$140-'Indicator Data'!P128)/(E$140-E$139)*10)),1))</f>
        <v>8.8000000000000007</v>
      </c>
      <c r="F126" s="47">
        <f t="shared" si="38"/>
        <v>8.6</v>
      </c>
      <c r="G126" s="10">
        <f>IF('Indicator Data'!AG128="No data","x",ROUND(IF('Indicator Data'!AG128&gt;G$140,10,IF('Indicator Data'!AG128&lt;G$139,0,10-(G$140-'Indicator Data'!AG128)/(G$140-G$139)*10)),1))</f>
        <v>8.9</v>
      </c>
      <c r="H126" s="10">
        <f>IF('Indicator Data'!AH128="No data","x",ROUND(IF('Indicator Data'!AH128&gt;H$140,10,IF('Indicator Data'!AH128&lt;H$139,0,10-(H$140-'Indicator Data'!AH128)/(H$140-H$139)*10)),1))</f>
        <v>3.1</v>
      </c>
      <c r="I126" s="47">
        <f t="shared" si="39"/>
        <v>6</v>
      </c>
      <c r="J126" s="31">
        <f>SUM('Indicator Data'!R128,SUM('Indicator Data'!S128:T128)*1000000)</f>
        <v>1978768596.0000002</v>
      </c>
      <c r="K126" s="31">
        <f>J126/'Indicator Data'!BD128</f>
        <v>120.46667367593989</v>
      </c>
      <c r="L126" s="10">
        <f t="shared" si="40"/>
        <v>2.4</v>
      </c>
      <c r="M126" s="10">
        <f>IF('Indicator Data'!U128="No data","x",ROUND(IF('Indicator Data'!U128&gt;M$140,10,IF('Indicator Data'!U128&lt;M$139,0,10-(M$140-'Indicator Data'!U128)/(M$140-M$139)*10)),1))</f>
        <v>3.8</v>
      </c>
      <c r="N126" s="116">
        <f>'Indicator Data'!Q128/'Indicator Data'!BD128*1000000</f>
        <v>0</v>
      </c>
      <c r="O126" s="10">
        <f t="shared" si="41"/>
        <v>0</v>
      </c>
      <c r="P126" s="47">
        <f t="shared" si="42"/>
        <v>2.1</v>
      </c>
      <c r="Q126" s="40">
        <f t="shared" si="43"/>
        <v>6.3</v>
      </c>
      <c r="R126" s="31">
        <f>IF(AND('Indicator Data'!AM128="No data",'Indicator Data'!AN128="No data"),0,SUM('Indicator Data'!AM128:AO128))</f>
        <v>101389</v>
      </c>
      <c r="S126" s="10">
        <f t="shared" si="44"/>
        <v>6.7</v>
      </c>
      <c r="T126" s="37">
        <f>R126/'Indicator Data'!$BB128</f>
        <v>7.9140123569319445E-2</v>
      </c>
      <c r="U126" s="10">
        <f t="shared" si="45"/>
        <v>9.4</v>
      </c>
      <c r="V126" s="11">
        <f t="shared" si="46"/>
        <v>8.1</v>
      </c>
      <c r="W126" s="10">
        <f>IF('Indicator Data'!AB128="No data","x",ROUND(IF('Indicator Data'!AB128&gt;W$140,10,IF('Indicator Data'!AB128&lt;W$139,0,10-(W$140-'Indicator Data'!AB128)/(W$140-W$139)*10)),1))</f>
        <v>1.7</v>
      </c>
      <c r="X126" s="10">
        <f>IF('Indicator Data'!AA128="No data","x",ROUND(IF('Indicator Data'!AA128&gt;X$140,10,IF('Indicator Data'!AA128&lt;X$139,0,10-(X$140-'Indicator Data'!AA128)/(X$140-X$139)*10)),1))</f>
        <v>2.5</v>
      </c>
      <c r="Y126" s="10">
        <f>IF('Indicator Data'!AF128="No data","x",ROUND(IF('Indicator Data'!AF128&gt;Y$140,10,IF('Indicator Data'!AF128&lt;Y$139,0,10-(Y$140-'Indicator Data'!AF128)/(Y$140-Y$139)*10)),1))</f>
        <v>6.2</v>
      </c>
      <c r="Z126" s="120">
        <f>IF('Indicator Data'!AC128="No data","x",'Indicator Data'!AC128/'Indicator Data'!$BB128*100000)</f>
        <v>0</v>
      </c>
      <c r="AA126" s="118">
        <f t="shared" si="47"/>
        <v>0</v>
      </c>
      <c r="AB126" s="120">
        <f>IF('Indicator Data'!AD128="No data","x",'Indicator Data'!AD128/'Indicator Data'!$BB128*100000)</f>
        <v>40.256495785678972</v>
      </c>
      <c r="AC126" s="118">
        <f t="shared" si="48"/>
        <v>10</v>
      </c>
      <c r="AD126" s="47">
        <f t="shared" si="49"/>
        <v>4.0999999999999996</v>
      </c>
      <c r="AE126" s="10">
        <f>IF('Indicator Data'!V128="No data","x",ROUND(IF('Indicator Data'!V128&gt;AE$140,10,IF('Indicator Data'!V128&lt;AE$139,0,10-(AE$140-'Indicator Data'!V128)/(AE$140-AE$139)*10)),1))</f>
        <v>10</v>
      </c>
      <c r="AF126" s="10">
        <f>IF('Indicator Data'!W128="No data","x",ROUND(IF('Indicator Data'!W128&gt;AF$140,10,IF('Indicator Data'!W128&lt;AF$139,0,10-(AF$140-'Indicator Data'!W128)/(AF$140-AF$139)*10)),1))</f>
        <v>0.5</v>
      </c>
      <c r="AG126" s="47">
        <f t="shared" si="50"/>
        <v>5.3</v>
      </c>
      <c r="AH126" s="10">
        <f>IF('Indicator Data'!AP128="No data","x",ROUND(IF('Indicator Data'!AP128&gt;AH$140,10,IF('Indicator Data'!AP128&lt;AH$139,0,10-(AH$140-'Indicator Data'!AP128)/(AH$140-AH$139)*10)),1))</f>
        <v>4.2</v>
      </c>
      <c r="AI126" s="10">
        <f>IF('Indicator Data'!AQ128="No data","x",ROUND(IF('Indicator Data'!AQ128&gt;AI$140,10,IF('Indicator Data'!AQ128&lt;AI$139,0,10-(AI$140-'Indicator Data'!AQ128)/(AI$140-AI$139)*10)),1))</f>
        <v>2.2000000000000002</v>
      </c>
      <c r="AJ126" s="47">
        <f t="shared" si="51"/>
        <v>3.2</v>
      </c>
      <c r="AK126" s="31">
        <f>'Indicator Data'!AK128+'Indicator Data'!AJ128*0.5+'Indicator Data'!AI128*0.25</f>
        <v>45842.875</v>
      </c>
      <c r="AL126" s="38">
        <f>AK126/'Indicator Data'!BB128</f>
        <v>3.578308092862998E-2</v>
      </c>
      <c r="AM126" s="47">
        <f t="shared" si="52"/>
        <v>3.6</v>
      </c>
      <c r="AN126" s="38">
        <f>IF('Indicator Data'!AL128="No data","x",'Indicator Data'!AL128/'Indicator Data'!BB128)</f>
        <v>0.20084492455293981</v>
      </c>
      <c r="AO126" s="10">
        <f t="shared" si="53"/>
        <v>10</v>
      </c>
      <c r="AP126" s="47">
        <f t="shared" si="54"/>
        <v>10</v>
      </c>
      <c r="AQ126" s="32">
        <f t="shared" si="36"/>
        <v>6.3</v>
      </c>
      <c r="AR126" s="50">
        <f t="shared" si="55"/>
        <v>7.3</v>
      </c>
      <c r="AU126" s="8">
        <v>4</v>
      </c>
    </row>
    <row r="127" spans="1:47">
      <c r="A127" s="8" t="s">
        <v>136</v>
      </c>
      <c r="B127" s="26" t="s">
        <v>112</v>
      </c>
      <c r="C127" s="26" t="s">
        <v>137</v>
      </c>
      <c r="D127" s="10">
        <f>ROUND(IF('Indicator Data'!O129="No data",IF((0.1284*LN('Indicator Data'!BA129)-0.4735)&gt;D$140,0,IF((0.1284*LN('Indicator Data'!BA129)-0.4735)&lt;D$139,10,(D$140-(0.1284*LN('Indicator Data'!BA129)-0.4735))/(D$140-D$139)*10)),IF('Indicator Data'!O129&gt;D$140,0,IF('Indicator Data'!O129&lt;D$139,10,(D$140-'Indicator Data'!O129)/(D$140-D$139)*10))),1)</f>
        <v>8</v>
      </c>
      <c r="E127" s="10">
        <f>IF('Indicator Data'!P129="No data","x",ROUND(IF('Indicator Data'!P129&gt;E$140,10,IF('Indicator Data'!P129&lt;E$139,0,10-(E$140-'Indicator Data'!P129)/(E$140-E$139)*10)),1))</f>
        <v>9.5</v>
      </c>
      <c r="F127" s="47">
        <f t="shared" si="38"/>
        <v>8.9</v>
      </c>
      <c r="G127" s="10">
        <f>IF('Indicator Data'!AG129="No data","x",ROUND(IF('Indicator Data'!AG129&gt;G$140,10,IF('Indicator Data'!AG129&lt;G$139,0,10-(G$140-'Indicator Data'!AG129)/(G$140-G$139)*10)),1))</f>
        <v>8.9</v>
      </c>
      <c r="H127" s="10">
        <f>IF('Indicator Data'!AH129="No data","x",ROUND(IF('Indicator Data'!AH129&gt;H$140,10,IF('Indicator Data'!AH129&lt;H$139,0,10-(H$140-'Indicator Data'!AH129)/(H$140-H$139)*10)),1))</f>
        <v>3.1</v>
      </c>
      <c r="I127" s="47">
        <f t="shared" si="39"/>
        <v>6</v>
      </c>
      <c r="J127" s="31">
        <f>SUM('Indicator Data'!R129,SUM('Indicator Data'!S129:T129)*1000000)</f>
        <v>1978768596.0000002</v>
      </c>
      <c r="K127" s="31">
        <f>J127/'Indicator Data'!BD129</f>
        <v>120.46667367593989</v>
      </c>
      <c r="L127" s="10">
        <f t="shared" si="40"/>
        <v>2.4</v>
      </c>
      <c r="M127" s="10">
        <f>IF('Indicator Data'!U129="No data","x",ROUND(IF('Indicator Data'!U129&gt;M$140,10,IF('Indicator Data'!U129&lt;M$139,0,10-(M$140-'Indicator Data'!U129)/(M$140-M$139)*10)),1))</f>
        <v>3.8</v>
      </c>
      <c r="N127" s="116">
        <f>'Indicator Data'!Q129/'Indicator Data'!BD129*1000000</f>
        <v>0</v>
      </c>
      <c r="O127" s="10">
        <f t="shared" si="41"/>
        <v>0</v>
      </c>
      <c r="P127" s="47">
        <f t="shared" si="42"/>
        <v>2.1</v>
      </c>
      <c r="Q127" s="40">
        <f t="shared" si="43"/>
        <v>6.5</v>
      </c>
      <c r="R127" s="31">
        <f>IF(AND('Indicator Data'!AM129="No data",'Indicator Data'!AN129="No data"),0,SUM('Indicator Data'!AM129:AO129))</f>
        <v>17536</v>
      </c>
      <c r="S127" s="10">
        <f t="shared" si="44"/>
        <v>4.0999999999999996</v>
      </c>
      <c r="T127" s="37">
        <f>R127/'Indicator Data'!$BB129</f>
        <v>1.7121257065233542E-2</v>
      </c>
      <c r="U127" s="10">
        <f t="shared" si="45"/>
        <v>6.4</v>
      </c>
      <c r="V127" s="11">
        <f t="shared" si="46"/>
        <v>5.3</v>
      </c>
      <c r="W127" s="10">
        <f>IF('Indicator Data'!AB129="No data","x",ROUND(IF('Indicator Data'!AB129&gt;W$140,10,IF('Indicator Data'!AB129&lt;W$139,0,10-(W$140-'Indicator Data'!AB129)/(W$140-W$139)*10)),1))</f>
        <v>1.7</v>
      </c>
      <c r="X127" s="10">
        <f>IF('Indicator Data'!AA129="No data","x",ROUND(IF('Indicator Data'!AA129&gt;X$140,10,IF('Indicator Data'!AA129&lt;X$139,0,10-(X$140-'Indicator Data'!AA129)/(X$140-X$139)*10)),1))</f>
        <v>2.5</v>
      </c>
      <c r="Y127" s="10">
        <f>IF('Indicator Data'!AF129="No data","x",ROUND(IF('Indicator Data'!AF129&gt;Y$140,10,IF('Indicator Data'!AF129&lt;Y$139,0,10-(Y$140-'Indicator Data'!AF129)/(Y$140-Y$139)*10)),1))</f>
        <v>6.2</v>
      </c>
      <c r="Z127" s="120">
        <f>IF('Indicator Data'!AC129="No data","x",'Indicator Data'!AC129/'Indicator Data'!$BB129*100000)</f>
        <v>0</v>
      </c>
      <c r="AA127" s="118">
        <f t="shared" si="47"/>
        <v>0</v>
      </c>
      <c r="AB127" s="120">
        <f>IF('Indicator Data'!AD129="No data","x",'Indicator Data'!AD129/'Indicator Data'!$BB129*100000)</f>
        <v>50.354141370745459</v>
      </c>
      <c r="AC127" s="118">
        <f t="shared" si="48"/>
        <v>10</v>
      </c>
      <c r="AD127" s="47">
        <f t="shared" si="49"/>
        <v>4.0999999999999996</v>
      </c>
      <c r="AE127" s="10">
        <f>IF('Indicator Data'!V129="No data","x",ROUND(IF('Indicator Data'!V129&gt;AE$140,10,IF('Indicator Data'!V129&lt;AE$139,0,10-(AE$140-'Indicator Data'!V129)/(AE$140-AE$139)*10)),1))</f>
        <v>7.9</v>
      </c>
      <c r="AF127" s="10">
        <f>IF('Indicator Data'!W129="No data","x",ROUND(IF('Indicator Data'!W129&gt;AF$140,10,IF('Indicator Data'!W129&lt;AF$139,0,10-(AF$140-'Indicator Data'!W129)/(AF$140-AF$139)*10)),1))</f>
        <v>0.3</v>
      </c>
      <c r="AG127" s="47">
        <f t="shared" si="50"/>
        <v>4.0999999999999996</v>
      </c>
      <c r="AH127" s="10">
        <f>IF('Indicator Data'!AP129="No data","x",ROUND(IF('Indicator Data'!AP129&gt;AH$140,10,IF('Indicator Data'!AP129&lt;AH$139,0,10-(AH$140-'Indicator Data'!AP129)/(AH$140-AH$139)*10)),1))</f>
        <v>3.5</v>
      </c>
      <c r="AI127" s="10">
        <f>IF('Indicator Data'!AQ129="No data","x",ROUND(IF('Indicator Data'!AQ129&gt;AI$140,10,IF('Indicator Data'!AQ129&lt;AI$139,0,10-(AI$140-'Indicator Data'!AQ129)/(AI$140-AI$139)*10)),1))</f>
        <v>1.9</v>
      </c>
      <c r="AJ127" s="47">
        <f t="shared" si="51"/>
        <v>2.7</v>
      </c>
      <c r="AK127" s="31">
        <f>'Indicator Data'!AK129+'Indicator Data'!AJ129*0.5+'Indicator Data'!AI129*0.25</f>
        <v>77945.895833333328</v>
      </c>
      <c r="AL127" s="38">
        <f>AK127/'Indicator Data'!BB129</f>
        <v>7.6102401901369521E-2</v>
      </c>
      <c r="AM127" s="47">
        <f t="shared" si="52"/>
        <v>7.6</v>
      </c>
      <c r="AN127" s="38">
        <f>IF('Indicator Data'!AL129="No data","x",'Indicator Data'!AL129/'Indicator Data'!BB129)</f>
        <v>0.17905460627892961</v>
      </c>
      <c r="AO127" s="10">
        <f t="shared" si="53"/>
        <v>9</v>
      </c>
      <c r="AP127" s="47">
        <f t="shared" si="54"/>
        <v>9</v>
      </c>
      <c r="AQ127" s="32">
        <f t="shared" si="36"/>
        <v>6.1</v>
      </c>
      <c r="AR127" s="50">
        <f t="shared" si="55"/>
        <v>5.7</v>
      </c>
      <c r="AU127" s="8">
        <v>4</v>
      </c>
    </row>
    <row r="128" spans="1:47">
      <c r="A128" s="8" t="s">
        <v>138</v>
      </c>
      <c r="B128" s="26" t="s">
        <v>112</v>
      </c>
      <c r="C128" s="26" t="s">
        <v>139</v>
      </c>
      <c r="D128" s="10">
        <f>ROUND(IF('Indicator Data'!O130="No data",IF((0.1284*LN('Indicator Data'!BA130)-0.4735)&gt;D$140,0,IF((0.1284*LN('Indicator Data'!BA130)-0.4735)&lt;D$139,10,(D$140-(0.1284*LN('Indicator Data'!BA130)-0.4735))/(D$140-D$139)*10)),IF('Indicator Data'!O130&gt;D$140,0,IF('Indicator Data'!O130&lt;D$139,10,(D$140-'Indicator Data'!O130)/(D$140-D$139)*10))),1)</f>
        <v>7.6</v>
      </c>
      <c r="E128" s="10">
        <f>IF('Indicator Data'!P130="No data","x",ROUND(IF('Indicator Data'!P130&gt;E$140,10,IF('Indicator Data'!P130&lt;E$139,0,10-(E$140-'Indicator Data'!P130)/(E$140-E$139)*10)),1))</f>
        <v>8.6999999999999993</v>
      </c>
      <c r="F128" s="47">
        <f t="shared" si="38"/>
        <v>8.1999999999999993</v>
      </c>
      <c r="G128" s="10">
        <f>IF('Indicator Data'!AG130="No data","x",ROUND(IF('Indicator Data'!AG130&gt;G$140,10,IF('Indicator Data'!AG130&lt;G$139,0,10-(G$140-'Indicator Data'!AG130)/(G$140-G$139)*10)),1))</f>
        <v>8.9</v>
      </c>
      <c r="H128" s="10">
        <f>IF('Indicator Data'!AH130="No data","x",ROUND(IF('Indicator Data'!AH130&gt;H$140,10,IF('Indicator Data'!AH130&lt;H$139,0,10-(H$140-'Indicator Data'!AH130)/(H$140-H$139)*10)),1))</f>
        <v>3.1</v>
      </c>
      <c r="I128" s="47">
        <f t="shared" si="39"/>
        <v>6</v>
      </c>
      <c r="J128" s="31">
        <f>SUM('Indicator Data'!R130,SUM('Indicator Data'!S130:T130)*1000000)</f>
        <v>1978768596.0000002</v>
      </c>
      <c r="K128" s="31">
        <f>J128/'Indicator Data'!BD130</f>
        <v>120.46667367593989</v>
      </c>
      <c r="L128" s="10">
        <f t="shared" si="40"/>
        <v>2.4</v>
      </c>
      <c r="M128" s="10">
        <f>IF('Indicator Data'!U130="No data","x",ROUND(IF('Indicator Data'!U130&gt;M$140,10,IF('Indicator Data'!U130&lt;M$139,0,10-(M$140-'Indicator Data'!U130)/(M$140-M$139)*10)),1))</f>
        <v>3.8</v>
      </c>
      <c r="N128" s="116">
        <f>'Indicator Data'!Q130/'Indicator Data'!BD130*1000000</f>
        <v>0</v>
      </c>
      <c r="O128" s="10">
        <f t="shared" si="41"/>
        <v>0</v>
      </c>
      <c r="P128" s="47">
        <f t="shared" si="42"/>
        <v>2.1</v>
      </c>
      <c r="Q128" s="40">
        <f t="shared" si="43"/>
        <v>6.1</v>
      </c>
      <c r="R128" s="31">
        <f>IF(AND('Indicator Data'!AM130="No data",'Indicator Data'!AN130="No data"),0,SUM('Indicator Data'!AM130:AO130))</f>
        <v>2186</v>
      </c>
      <c r="S128" s="10">
        <f t="shared" si="44"/>
        <v>1.1000000000000001</v>
      </c>
      <c r="T128" s="37">
        <f>R128/'Indicator Data'!$BB130</f>
        <v>2.34362918718481E-3</v>
      </c>
      <c r="U128" s="10">
        <f t="shared" si="45"/>
        <v>3.9</v>
      </c>
      <c r="V128" s="11">
        <f t="shared" si="46"/>
        <v>2.5</v>
      </c>
      <c r="W128" s="10">
        <f>IF('Indicator Data'!AB130="No data","x",ROUND(IF('Indicator Data'!AB130&gt;W$140,10,IF('Indicator Data'!AB130&lt;W$139,0,10-(W$140-'Indicator Data'!AB130)/(W$140-W$139)*10)),1))</f>
        <v>1.2</v>
      </c>
      <c r="X128" s="10">
        <f>IF('Indicator Data'!AA130="No data","x",ROUND(IF('Indicator Data'!AA130&gt;X$140,10,IF('Indicator Data'!AA130&lt;X$139,0,10-(X$140-'Indicator Data'!AA130)/(X$140-X$139)*10)),1))</f>
        <v>2.5</v>
      </c>
      <c r="Y128" s="10">
        <f>IF('Indicator Data'!AF130="No data","x",ROUND(IF('Indicator Data'!AF130&gt;Y$140,10,IF('Indicator Data'!AF130&lt;Y$139,0,10-(Y$140-'Indicator Data'!AF130)/(Y$140-Y$139)*10)),1))</f>
        <v>6.2</v>
      </c>
      <c r="Z128" s="120">
        <f>IF('Indicator Data'!AC130="No data","x",'Indicator Data'!AC130/'Indicator Data'!$BB130*100000)</f>
        <v>0</v>
      </c>
      <c r="AA128" s="118">
        <f t="shared" si="47"/>
        <v>0</v>
      </c>
      <c r="AB128" s="120">
        <f>IF('Indicator Data'!AD130="No data","x",'Indicator Data'!AD130/'Indicator Data'!$BB130*100000)</f>
        <v>55.292830698091045</v>
      </c>
      <c r="AC128" s="118">
        <f t="shared" si="48"/>
        <v>10</v>
      </c>
      <c r="AD128" s="47">
        <f t="shared" si="49"/>
        <v>4</v>
      </c>
      <c r="AE128" s="10">
        <f>IF('Indicator Data'!V130="No data","x",ROUND(IF('Indicator Data'!V130&gt;AE$140,10,IF('Indicator Data'!V130&lt;AE$139,0,10-(AE$140-'Indicator Data'!V130)/(AE$140-AE$139)*10)),1))</f>
        <v>10</v>
      </c>
      <c r="AF128" s="10">
        <f>IF('Indicator Data'!W130="No data","x",ROUND(IF('Indicator Data'!W130&gt;AF$140,10,IF('Indicator Data'!W130&lt;AF$139,0,10-(AF$140-'Indicator Data'!W130)/(AF$140-AF$139)*10)),1))</f>
        <v>0.5</v>
      </c>
      <c r="AG128" s="47">
        <f t="shared" si="50"/>
        <v>5.3</v>
      </c>
      <c r="AH128" s="10">
        <f>IF('Indicator Data'!AP130="No data","x",ROUND(IF('Indicator Data'!AP130&gt;AH$140,10,IF('Indicator Data'!AP130&lt;AH$139,0,10-(AH$140-'Indicator Data'!AP130)/(AH$140-AH$139)*10)),1))</f>
        <v>2.4</v>
      </c>
      <c r="AI128" s="10">
        <f>IF('Indicator Data'!AQ130="No data","x",ROUND(IF('Indicator Data'!AQ130&gt;AI$140,10,IF('Indicator Data'!AQ130&lt;AI$139,0,10-(AI$140-'Indicator Data'!AQ130)/(AI$140-AI$139)*10)),1))</f>
        <v>2.2999999999999998</v>
      </c>
      <c r="AJ128" s="47">
        <f t="shared" si="51"/>
        <v>2.4</v>
      </c>
      <c r="AK128" s="31">
        <f>'Indicator Data'!AK130+'Indicator Data'!AJ130*0.5+'Indicator Data'!AI130*0.25</f>
        <v>45842.875</v>
      </c>
      <c r="AL128" s="38">
        <f>AK128/'Indicator Data'!BB130</f>
        <v>4.9148536081639917E-2</v>
      </c>
      <c r="AM128" s="47">
        <f t="shared" si="52"/>
        <v>4.9000000000000004</v>
      </c>
      <c r="AN128" s="38">
        <f>IF('Indicator Data'!AL130="No data","x",'Indicator Data'!AL130/'Indicator Data'!BB130)</f>
        <v>0.17161026383087749</v>
      </c>
      <c r="AO128" s="10">
        <f t="shared" si="53"/>
        <v>8.6</v>
      </c>
      <c r="AP128" s="47">
        <f t="shared" si="54"/>
        <v>8.6</v>
      </c>
      <c r="AQ128" s="32">
        <f t="shared" si="36"/>
        <v>5.5</v>
      </c>
      <c r="AR128" s="50">
        <f t="shared" si="55"/>
        <v>4.2</v>
      </c>
      <c r="AU128" s="8">
        <v>3.1</v>
      </c>
    </row>
    <row r="129" spans="1:47">
      <c r="A129" s="8" t="s">
        <v>140</v>
      </c>
      <c r="B129" s="26" t="s">
        <v>112</v>
      </c>
      <c r="C129" s="26" t="s">
        <v>141</v>
      </c>
      <c r="D129" s="10">
        <f>ROUND(IF('Indicator Data'!O131="No data",IF((0.1284*LN('Indicator Data'!BA131)-0.4735)&gt;D$140,0,IF((0.1284*LN('Indicator Data'!BA131)-0.4735)&lt;D$139,10,(D$140-(0.1284*LN('Indicator Data'!BA131)-0.4735))/(D$140-D$139)*10)),IF('Indicator Data'!O131&gt;D$140,0,IF('Indicator Data'!O131&lt;D$139,10,(D$140-'Indicator Data'!O131)/(D$140-D$139)*10))),1)</f>
        <v>7.6</v>
      </c>
      <c r="E129" s="10">
        <f>IF('Indicator Data'!P131="No data","x",ROUND(IF('Indicator Data'!P131&gt;E$140,10,IF('Indicator Data'!P131&lt;E$139,0,10-(E$140-'Indicator Data'!P131)/(E$140-E$139)*10)),1))</f>
        <v>8</v>
      </c>
      <c r="F129" s="47">
        <f t="shared" si="38"/>
        <v>7.8</v>
      </c>
      <c r="G129" s="10">
        <f>IF('Indicator Data'!AG131="No data","x",ROUND(IF('Indicator Data'!AG131&gt;G$140,10,IF('Indicator Data'!AG131&lt;G$139,0,10-(G$140-'Indicator Data'!AG131)/(G$140-G$139)*10)),1))</f>
        <v>8.9</v>
      </c>
      <c r="H129" s="10">
        <f>IF('Indicator Data'!AH131="No data","x",ROUND(IF('Indicator Data'!AH131&gt;H$140,10,IF('Indicator Data'!AH131&lt;H$139,0,10-(H$140-'Indicator Data'!AH131)/(H$140-H$139)*10)),1))</f>
        <v>3.1</v>
      </c>
      <c r="I129" s="47">
        <f t="shared" si="39"/>
        <v>6</v>
      </c>
      <c r="J129" s="31">
        <f>SUM('Indicator Data'!R131,SUM('Indicator Data'!S131:T131)*1000000)</f>
        <v>1978768596.0000002</v>
      </c>
      <c r="K129" s="31">
        <f>J129/'Indicator Data'!BD131</f>
        <v>120.46667367593989</v>
      </c>
      <c r="L129" s="10">
        <f t="shared" si="40"/>
        <v>2.4</v>
      </c>
      <c r="M129" s="10">
        <f>IF('Indicator Data'!U131="No data","x",ROUND(IF('Indicator Data'!U131&gt;M$140,10,IF('Indicator Data'!U131&lt;M$139,0,10-(M$140-'Indicator Data'!U131)/(M$140-M$139)*10)),1))</f>
        <v>3.8</v>
      </c>
      <c r="N129" s="116">
        <f>'Indicator Data'!Q131/'Indicator Data'!BD131*1000000</f>
        <v>0</v>
      </c>
      <c r="O129" s="10">
        <f t="shared" si="41"/>
        <v>0</v>
      </c>
      <c r="P129" s="47">
        <f t="shared" si="42"/>
        <v>2.1</v>
      </c>
      <c r="Q129" s="40">
        <f t="shared" si="43"/>
        <v>5.9</v>
      </c>
      <c r="R129" s="31">
        <f>IF(AND('Indicator Data'!AM131="No data",'Indicator Data'!AN131="No data"),0,SUM('Indicator Data'!AM131:AO131))</f>
        <v>0</v>
      </c>
      <c r="S129" s="10">
        <f t="shared" si="44"/>
        <v>0</v>
      </c>
      <c r="T129" s="37">
        <f>R129/'Indicator Data'!$BB131</f>
        <v>0</v>
      </c>
      <c r="U129" s="10">
        <f t="shared" si="45"/>
        <v>0</v>
      </c>
      <c r="V129" s="11">
        <f t="shared" si="46"/>
        <v>0</v>
      </c>
      <c r="W129" s="10">
        <f>IF('Indicator Data'!AB131="No data","x",ROUND(IF('Indicator Data'!AB131&gt;W$140,10,IF('Indicator Data'!AB131&lt;W$139,0,10-(W$140-'Indicator Data'!AB131)/(W$140-W$139)*10)),1))</f>
        <v>1.2</v>
      </c>
      <c r="X129" s="10">
        <f>IF('Indicator Data'!AA131="No data","x",ROUND(IF('Indicator Data'!AA131&gt;X$140,10,IF('Indicator Data'!AA131&lt;X$139,0,10-(X$140-'Indicator Data'!AA131)/(X$140-X$139)*10)),1))</f>
        <v>2.5</v>
      </c>
      <c r="Y129" s="10">
        <f>IF('Indicator Data'!AF131="No data","x",ROUND(IF('Indicator Data'!AF131&gt;Y$140,10,IF('Indicator Data'!AF131&lt;Y$139,0,10-(Y$140-'Indicator Data'!AF131)/(Y$140-Y$139)*10)),1))</f>
        <v>6.2</v>
      </c>
      <c r="Z129" s="120">
        <f>IF('Indicator Data'!AC131="No data","x",'Indicator Data'!AC131/'Indicator Data'!$BB131*100000)</f>
        <v>0</v>
      </c>
      <c r="AA129" s="118">
        <f t="shared" si="47"/>
        <v>0</v>
      </c>
      <c r="AB129" s="120">
        <f>IF('Indicator Data'!AD131="No data","x",'Indicator Data'!AD131/'Indicator Data'!$BB131*100000)</f>
        <v>40.764634959765111</v>
      </c>
      <c r="AC129" s="118">
        <f t="shared" si="48"/>
        <v>10</v>
      </c>
      <c r="AD129" s="47">
        <f t="shared" si="49"/>
        <v>4</v>
      </c>
      <c r="AE129" s="10">
        <f>IF('Indicator Data'!V131="No data","x",ROUND(IF('Indicator Data'!V131&gt;AE$140,10,IF('Indicator Data'!V131&lt;AE$139,0,10-(AE$140-'Indicator Data'!V131)/(AE$140-AE$139)*10)),1))</f>
        <v>7.6</v>
      </c>
      <c r="AF129" s="10">
        <f>IF('Indicator Data'!W131="No data","x",ROUND(IF('Indicator Data'!W131&gt;AF$140,10,IF('Indicator Data'!W131&lt;AF$139,0,10-(AF$140-'Indicator Data'!W131)/(AF$140-AF$139)*10)),1))</f>
        <v>1.4</v>
      </c>
      <c r="AG129" s="47">
        <f t="shared" si="50"/>
        <v>4.5</v>
      </c>
      <c r="AH129" s="10">
        <f>IF('Indicator Data'!AP131="No data","x",ROUND(IF('Indicator Data'!AP131&gt;AH$140,10,IF('Indicator Data'!AP131&lt;AH$139,0,10-(AH$140-'Indicator Data'!AP131)/(AH$140-AH$139)*10)),1))</f>
        <v>2.8</v>
      </c>
      <c r="AI129" s="10">
        <f>IF('Indicator Data'!AQ131="No data","x",ROUND(IF('Indicator Data'!AQ131&gt;AI$140,10,IF('Indicator Data'!AQ131&lt;AI$139,0,10-(AI$140-'Indicator Data'!AQ131)/(AI$140-AI$139)*10)),1))</f>
        <v>1.5</v>
      </c>
      <c r="AJ129" s="47">
        <f t="shared" si="51"/>
        <v>2.2000000000000002</v>
      </c>
      <c r="AK129" s="31">
        <f>'Indicator Data'!AK131+'Indicator Data'!AJ131*0.5+'Indicator Data'!AI131*0.25</f>
        <v>45842.875</v>
      </c>
      <c r="AL129" s="38">
        <f>AK129/'Indicator Data'!BB131</f>
        <v>3.6234754250772438E-2</v>
      </c>
      <c r="AM129" s="47">
        <f t="shared" si="52"/>
        <v>3.6</v>
      </c>
      <c r="AN129" s="38">
        <f>IF('Indicator Data'!AL131="No data","x",'Indicator Data'!AL131/'Indicator Data'!BB131)</f>
        <v>2.4844227060590751E-2</v>
      </c>
      <c r="AO129" s="10">
        <f t="shared" si="53"/>
        <v>1.2</v>
      </c>
      <c r="AP129" s="47">
        <f t="shared" si="54"/>
        <v>1.2</v>
      </c>
      <c r="AQ129" s="32">
        <f t="shared" si="36"/>
        <v>3.2</v>
      </c>
      <c r="AR129" s="50">
        <f t="shared" si="55"/>
        <v>1.7</v>
      </c>
      <c r="AU129" s="8">
        <v>3.3</v>
      </c>
    </row>
    <row r="130" spans="1:47">
      <c r="A130" s="8" t="s">
        <v>142</v>
      </c>
      <c r="B130" s="26" t="s">
        <v>112</v>
      </c>
      <c r="C130" s="26" t="s">
        <v>143</v>
      </c>
      <c r="D130" s="10">
        <f>ROUND(IF('Indicator Data'!O132="No data",IF((0.1284*LN('Indicator Data'!BA132)-0.4735)&gt;D$140,0,IF((0.1284*LN('Indicator Data'!BA132)-0.4735)&lt;D$139,10,(D$140-(0.1284*LN('Indicator Data'!BA132)-0.4735))/(D$140-D$139)*10)),IF('Indicator Data'!O132&gt;D$140,0,IF('Indicator Data'!O132&lt;D$139,10,(D$140-'Indicator Data'!O132)/(D$140-D$139)*10))),1)</f>
        <v>8</v>
      </c>
      <c r="E130" s="10">
        <f>IF('Indicator Data'!P132="No data","x",ROUND(IF('Indicator Data'!P132&gt;E$140,10,IF('Indicator Data'!P132&lt;E$139,0,10-(E$140-'Indicator Data'!P132)/(E$140-E$139)*10)),1))</f>
        <v>7.8</v>
      </c>
      <c r="F130" s="47">
        <f t="shared" si="38"/>
        <v>7.9</v>
      </c>
      <c r="G130" s="10">
        <f>IF('Indicator Data'!AG132="No data","x",ROUND(IF('Indicator Data'!AG132&gt;G$140,10,IF('Indicator Data'!AG132&lt;G$139,0,10-(G$140-'Indicator Data'!AG132)/(G$140-G$139)*10)),1))</f>
        <v>8.9</v>
      </c>
      <c r="H130" s="10">
        <f>IF('Indicator Data'!AH132="No data","x",ROUND(IF('Indicator Data'!AH132&gt;H$140,10,IF('Indicator Data'!AH132&lt;H$139,0,10-(H$140-'Indicator Data'!AH132)/(H$140-H$139)*10)),1))</f>
        <v>3.1</v>
      </c>
      <c r="I130" s="47">
        <f t="shared" si="39"/>
        <v>6</v>
      </c>
      <c r="J130" s="31">
        <f>SUM('Indicator Data'!R132,SUM('Indicator Data'!S132:T132)*1000000)</f>
        <v>1978768596.0000002</v>
      </c>
      <c r="K130" s="31">
        <f>J130/'Indicator Data'!BD132</f>
        <v>120.46667367593989</v>
      </c>
      <c r="L130" s="10">
        <f t="shared" si="40"/>
        <v>2.4</v>
      </c>
      <c r="M130" s="10">
        <f>IF('Indicator Data'!U132="No data","x",ROUND(IF('Indicator Data'!U132&gt;M$140,10,IF('Indicator Data'!U132&lt;M$139,0,10-(M$140-'Indicator Data'!U132)/(M$140-M$139)*10)),1))</f>
        <v>3.8</v>
      </c>
      <c r="N130" s="116">
        <f>'Indicator Data'!Q132/'Indicator Data'!BD132*1000000</f>
        <v>0</v>
      </c>
      <c r="O130" s="10">
        <f t="shared" si="41"/>
        <v>0</v>
      </c>
      <c r="P130" s="47">
        <f t="shared" si="42"/>
        <v>2.1</v>
      </c>
      <c r="Q130" s="40">
        <f t="shared" si="43"/>
        <v>6</v>
      </c>
      <c r="R130" s="31">
        <f>IF(AND('Indicator Data'!AM132="No data",'Indicator Data'!AN132="No data"),0,SUM('Indicator Data'!AM132:AO132))</f>
        <v>82629</v>
      </c>
      <c r="S130" s="10">
        <f t="shared" si="44"/>
        <v>6.4</v>
      </c>
      <c r="T130" s="37">
        <f>R130/'Indicator Data'!$BB132</f>
        <v>8.5318485576582073E-2</v>
      </c>
      <c r="U130" s="10">
        <f t="shared" si="45"/>
        <v>9.6</v>
      </c>
      <c r="V130" s="11">
        <f t="shared" si="46"/>
        <v>8</v>
      </c>
      <c r="W130" s="10">
        <f>IF('Indicator Data'!AB132="No data","x",ROUND(IF('Indicator Data'!AB132&gt;W$140,10,IF('Indicator Data'!AB132&lt;W$139,0,10-(W$140-'Indicator Data'!AB132)/(W$140-W$139)*10)),1))</f>
        <v>1.2</v>
      </c>
      <c r="X130" s="10">
        <f>IF('Indicator Data'!AA132="No data","x",ROUND(IF('Indicator Data'!AA132&gt;X$140,10,IF('Indicator Data'!AA132&lt;X$139,0,10-(X$140-'Indicator Data'!AA132)/(X$140-X$139)*10)),1))</f>
        <v>2.5</v>
      </c>
      <c r="Y130" s="10">
        <f>IF('Indicator Data'!AF132="No data","x",ROUND(IF('Indicator Data'!AF132&gt;Y$140,10,IF('Indicator Data'!AF132&lt;Y$139,0,10-(Y$140-'Indicator Data'!AF132)/(Y$140-Y$139)*10)),1))</f>
        <v>6.2</v>
      </c>
      <c r="Z130" s="120">
        <f>IF('Indicator Data'!AC132="No data","x",'Indicator Data'!AC132/'Indicator Data'!$BB132*100000)</f>
        <v>0</v>
      </c>
      <c r="AA130" s="118">
        <f t="shared" si="47"/>
        <v>0</v>
      </c>
      <c r="AB130" s="120">
        <f>IF('Indicator Data'!AD132="No data","x",'Indicator Data'!AD132/'Indicator Data'!$BB132*100000)</f>
        <v>53.252588753680882</v>
      </c>
      <c r="AC130" s="118">
        <f t="shared" si="48"/>
        <v>10</v>
      </c>
      <c r="AD130" s="47">
        <f t="shared" si="49"/>
        <v>4</v>
      </c>
      <c r="AE130" s="10">
        <f>IF('Indicator Data'!V132="No data","x",ROUND(IF('Indicator Data'!V132&gt;AE$140,10,IF('Indicator Data'!V132&lt;AE$139,0,10-(AE$140-'Indicator Data'!V132)/(AE$140-AE$139)*10)),1))</f>
        <v>9.6</v>
      </c>
      <c r="AF130" s="10">
        <f>IF('Indicator Data'!W132="No data","x",ROUND(IF('Indicator Data'!W132&gt;AF$140,10,IF('Indicator Data'!W132&lt;AF$139,0,10-(AF$140-'Indicator Data'!W132)/(AF$140-AF$139)*10)),1))</f>
        <v>0.5</v>
      </c>
      <c r="AG130" s="47">
        <f t="shared" si="50"/>
        <v>5.0999999999999996</v>
      </c>
      <c r="AH130" s="10">
        <f>IF('Indicator Data'!AP132="No data","x",ROUND(IF('Indicator Data'!AP132&gt;AH$140,10,IF('Indicator Data'!AP132&lt;AH$139,0,10-(AH$140-'Indicator Data'!AP132)/(AH$140-AH$139)*10)),1))</f>
        <v>5</v>
      </c>
      <c r="AI130" s="10">
        <f>IF('Indicator Data'!AQ132="No data","x",ROUND(IF('Indicator Data'!AQ132&gt;AI$140,10,IF('Indicator Data'!AQ132&lt;AI$139,0,10-(AI$140-'Indicator Data'!AQ132)/(AI$140-AI$139)*10)),1))</f>
        <v>1.4</v>
      </c>
      <c r="AJ130" s="47">
        <f t="shared" si="51"/>
        <v>3.2</v>
      </c>
      <c r="AK130" s="31">
        <f>'Indicator Data'!AK132+'Indicator Data'!AJ132*0.5+'Indicator Data'!AI132*0.25</f>
        <v>45842.875</v>
      </c>
      <c r="AL130" s="38">
        <f>AK130/'Indicator Data'!BB132</f>
        <v>4.7335011551350677E-2</v>
      </c>
      <c r="AM130" s="47">
        <f t="shared" si="52"/>
        <v>4.7</v>
      </c>
      <c r="AN130" s="38">
        <f>IF('Indicator Data'!AL132="No data","x",'Indicator Data'!AL132/'Indicator Data'!BB132)</f>
        <v>0.11646635661342356</v>
      </c>
      <c r="AO130" s="10">
        <f t="shared" si="53"/>
        <v>5.8</v>
      </c>
      <c r="AP130" s="47">
        <f t="shared" si="54"/>
        <v>5.8</v>
      </c>
      <c r="AQ130" s="32">
        <f t="shared" si="36"/>
        <v>4.5999999999999996</v>
      </c>
      <c r="AR130" s="50">
        <f t="shared" si="55"/>
        <v>6.6</v>
      </c>
      <c r="AU130" s="8">
        <v>2.9</v>
      </c>
    </row>
    <row r="131" spans="1:47">
      <c r="A131" s="8" t="s">
        <v>144</v>
      </c>
      <c r="B131" s="26" t="s">
        <v>112</v>
      </c>
      <c r="C131" s="26" t="s">
        <v>145</v>
      </c>
      <c r="D131" s="10">
        <f>ROUND(IF('Indicator Data'!O133="No data",IF((0.1284*LN('Indicator Data'!BA133)-0.4735)&gt;D$140,0,IF((0.1284*LN('Indicator Data'!BA133)-0.4735)&lt;D$139,10,(D$140-(0.1284*LN('Indicator Data'!BA133)-0.4735))/(D$140-D$139)*10)),IF('Indicator Data'!O133&gt;D$140,0,IF('Indicator Data'!O133&lt;D$139,10,(D$140-'Indicator Data'!O133)/(D$140-D$139)*10))),1)</f>
        <v>10</v>
      </c>
      <c r="E131" s="10">
        <f>IF('Indicator Data'!P133="No data","x",ROUND(IF('Indicator Data'!P133&gt;E$140,10,IF('Indicator Data'!P133&lt;E$139,0,10-(E$140-'Indicator Data'!P133)/(E$140-E$139)*10)),1))</f>
        <v>10</v>
      </c>
      <c r="F131" s="47">
        <f t="shared" si="38"/>
        <v>10</v>
      </c>
      <c r="G131" s="10">
        <f>IF('Indicator Data'!AG133="No data","x",ROUND(IF('Indicator Data'!AG133&gt;G$140,10,IF('Indicator Data'!AG133&lt;G$139,0,10-(G$140-'Indicator Data'!AG133)/(G$140-G$139)*10)),1))</f>
        <v>8.9</v>
      </c>
      <c r="H131" s="10">
        <f>IF('Indicator Data'!AH133="No data","x",ROUND(IF('Indicator Data'!AH133&gt;H$140,10,IF('Indicator Data'!AH133&lt;H$139,0,10-(H$140-'Indicator Data'!AH133)/(H$140-H$139)*10)),1))</f>
        <v>3.1</v>
      </c>
      <c r="I131" s="47">
        <f t="shared" si="39"/>
        <v>6</v>
      </c>
      <c r="J131" s="31">
        <f>SUM('Indicator Data'!R133,SUM('Indicator Data'!S133:T133)*1000000)</f>
        <v>1978768596.0000002</v>
      </c>
      <c r="K131" s="31">
        <f>J131/'Indicator Data'!BD133</f>
        <v>120.46667367593989</v>
      </c>
      <c r="L131" s="10">
        <f t="shared" si="40"/>
        <v>2.4</v>
      </c>
      <c r="M131" s="10">
        <f>IF('Indicator Data'!U133="No data","x",ROUND(IF('Indicator Data'!U133&gt;M$140,10,IF('Indicator Data'!U133&lt;M$139,0,10-(M$140-'Indicator Data'!U133)/(M$140-M$139)*10)),1))</f>
        <v>3.8</v>
      </c>
      <c r="N131" s="116">
        <f>'Indicator Data'!Q133/'Indicator Data'!BD133*1000000</f>
        <v>0</v>
      </c>
      <c r="O131" s="10">
        <f t="shared" si="41"/>
        <v>0</v>
      </c>
      <c r="P131" s="47">
        <f t="shared" si="42"/>
        <v>2.1</v>
      </c>
      <c r="Q131" s="40">
        <f t="shared" si="43"/>
        <v>7</v>
      </c>
      <c r="R131" s="31">
        <f>IF(AND('Indicator Data'!AM133="No data",'Indicator Data'!AN133="No data"),0,SUM('Indicator Data'!AM133:AO133))</f>
        <v>622952</v>
      </c>
      <c r="S131" s="10">
        <f t="shared" si="44"/>
        <v>9.3000000000000007</v>
      </c>
      <c r="T131" s="37">
        <f>R131/'Indicator Data'!$BB133</f>
        <v>0.5281953301872252</v>
      </c>
      <c r="U131" s="10">
        <f t="shared" si="45"/>
        <v>10</v>
      </c>
      <c r="V131" s="11">
        <f t="shared" si="46"/>
        <v>9.6999999999999993</v>
      </c>
      <c r="W131" s="10">
        <f>IF('Indicator Data'!AB133="No data","x",ROUND(IF('Indicator Data'!AB133&gt;W$140,10,IF('Indicator Data'!AB133&lt;W$139,0,10-(W$140-'Indicator Data'!AB133)/(W$140-W$139)*10)),1))</f>
        <v>1.8</v>
      </c>
      <c r="X131" s="10">
        <f>IF('Indicator Data'!AA133="No data","x",ROUND(IF('Indicator Data'!AA133&gt;X$140,10,IF('Indicator Data'!AA133&lt;X$139,0,10-(X$140-'Indicator Data'!AA133)/(X$140-X$139)*10)),1))</f>
        <v>2.5</v>
      </c>
      <c r="Y131" s="10">
        <f>IF('Indicator Data'!AF133="No data","x",ROUND(IF('Indicator Data'!AF133&gt;Y$140,10,IF('Indicator Data'!AF133&lt;Y$139,0,10-(Y$140-'Indicator Data'!AF133)/(Y$140-Y$139)*10)),1))</f>
        <v>6.2</v>
      </c>
      <c r="Z131" s="120">
        <f>IF('Indicator Data'!AC133="No data","x",'Indicator Data'!AC133/'Indicator Data'!$BB133*100000)</f>
        <v>0</v>
      </c>
      <c r="AA131" s="118">
        <f t="shared" si="47"/>
        <v>0</v>
      </c>
      <c r="AB131" s="120">
        <f>IF('Indicator Data'!AD133="No data","x",'Indicator Data'!AD133/'Indicator Data'!$BB133*100000)</f>
        <v>43.729051402110024</v>
      </c>
      <c r="AC131" s="118">
        <f t="shared" si="48"/>
        <v>10</v>
      </c>
      <c r="AD131" s="47">
        <f t="shared" si="49"/>
        <v>4.0999999999999996</v>
      </c>
      <c r="AE131" s="10">
        <f>IF('Indicator Data'!V133="No data","x",ROUND(IF('Indicator Data'!V133&gt;AE$140,10,IF('Indicator Data'!V133&lt;AE$139,0,10-(AE$140-'Indicator Data'!V133)/(AE$140-AE$139)*10)),1))</f>
        <v>5.9</v>
      </c>
      <c r="AF131" s="10">
        <f>IF('Indicator Data'!W133="No data","x",ROUND(IF('Indicator Data'!W133&gt;AF$140,10,IF('Indicator Data'!W133&lt;AF$139,0,10-(AF$140-'Indicator Data'!W133)/(AF$140-AF$139)*10)),1))</f>
        <v>1.1000000000000001</v>
      </c>
      <c r="AG131" s="47">
        <f t="shared" si="50"/>
        <v>3.5</v>
      </c>
      <c r="AH131" s="10">
        <f>IF('Indicator Data'!AP133="No data","x",ROUND(IF('Indicator Data'!AP133&gt;AH$140,10,IF('Indicator Data'!AP133&lt;AH$139,0,10-(AH$140-'Indicator Data'!AP133)/(AH$140-AH$139)*10)),1))</f>
        <v>6.3</v>
      </c>
      <c r="AI131" s="10">
        <f>IF('Indicator Data'!AQ133="No data","x",ROUND(IF('Indicator Data'!AQ133&gt;AI$140,10,IF('Indicator Data'!AQ133&lt;AI$139,0,10-(AI$140-'Indicator Data'!AQ133)/(AI$140-AI$139)*10)),1))</f>
        <v>5.2</v>
      </c>
      <c r="AJ131" s="47">
        <f t="shared" si="51"/>
        <v>5.8</v>
      </c>
      <c r="AK131" s="31">
        <f>'Indicator Data'!AK133+'Indicator Data'!AJ133*0.5+'Indicator Data'!AI133*0.25</f>
        <v>312763.125</v>
      </c>
      <c r="AL131" s="38">
        <f>AK131/'Indicator Data'!BB133</f>
        <v>0.26518900666466017</v>
      </c>
      <c r="AM131" s="47">
        <f t="shared" si="52"/>
        <v>10</v>
      </c>
      <c r="AN131" s="38">
        <f>IF('Indicator Data'!AL133="No data","x",'Indicator Data'!AL133/'Indicator Data'!BB133)</f>
        <v>0.50932467037933171</v>
      </c>
      <c r="AO131" s="10">
        <f t="shared" si="53"/>
        <v>10</v>
      </c>
      <c r="AP131" s="47">
        <f t="shared" si="54"/>
        <v>10</v>
      </c>
      <c r="AQ131" s="32">
        <f t="shared" si="36"/>
        <v>7.9</v>
      </c>
      <c r="AR131" s="50">
        <f t="shared" si="55"/>
        <v>9</v>
      </c>
      <c r="AU131" s="8">
        <v>6</v>
      </c>
    </row>
    <row r="132" spans="1:47">
      <c r="A132" s="8" t="s">
        <v>146</v>
      </c>
      <c r="B132" s="26" t="s">
        <v>112</v>
      </c>
      <c r="C132" s="26" t="s">
        <v>147</v>
      </c>
      <c r="D132" s="10">
        <f>ROUND(IF('Indicator Data'!O134="No data",IF((0.1284*LN('Indicator Data'!BA134)-0.4735)&gt;D$140,0,IF((0.1284*LN('Indicator Data'!BA134)-0.4735)&lt;D$139,10,(D$140-(0.1284*LN('Indicator Data'!BA134)-0.4735))/(D$140-D$139)*10)),IF('Indicator Data'!O134&gt;D$140,0,IF('Indicator Data'!O134&lt;D$139,10,(D$140-'Indicator Data'!O134)/(D$140-D$139)*10))),1)</f>
        <v>9.4</v>
      </c>
      <c r="E132" s="10">
        <f>IF('Indicator Data'!P134="No data","x",ROUND(IF('Indicator Data'!P134&gt;E$140,10,IF('Indicator Data'!P134&lt;E$139,0,10-(E$140-'Indicator Data'!P134)/(E$140-E$139)*10)),1))</f>
        <v>10</v>
      </c>
      <c r="F132" s="47">
        <f t="shared" si="38"/>
        <v>9.6999999999999993</v>
      </c>
      <c r="G132" s="10">
        <f>IF('Indicator Data'!AG134="No data","x",ROUND(IF('Indicator Data'!AG134&gt;G$140,10,IF('Indicator Data'!AG134&lt;G$139,0,10-(G$140-'Indicator Data'!AG134)/(G$140-G$139)*10)),1))</f>
        <v>8.9</v>
      </c>
      <c r="H132" s="10">
        <f>IF('Indicator Data'!AH134="No data","x",ROUND(IF('Indicator Data'!AH134&gt;H$140,10,IF('Indicator Data'!AH134&lt;H$139,0,10-(H$140-'Indicator Data'!AH134)/(H$140-H$139)*10)),1))</f>
        <v>3.1</v>
      </c>
      <c r="I132" s="47">
        <f t="shared" si="39"/>
        <v>6</v>
      </c>
      <c r="J132" s="31">
        <f>SUM('Indicator Data'!R134,SUM('Indicator Data'!S134:T134)*1000000)</f>
        <v>1978768596.0000002</v>
      </c>
      <c r="K132" s="31">
        <f>J132/'Indicator Data'!BD134</f>
        <v>120.46667367593989</v>
      </c>
      <c r="L132" s="10">
        <f t="shared" si="40"/>
        <v>2.4</v>
      </c>
      <c r="M132" s="10">
        <f>IF('Indicator Data'!U134="No data","x",ROUND(IF('Indicator Data'!U134&gt;M$140,10,IF('Indicator Data'!U134&lt;M$139,0,10-(M$140-'Indicator Data'!U134)/(M$140-M$139)*10)),1))</f>
        <v>3.8</v>
      </c>
      <c r="N132" s="116">
        <f>'Indicator Data'!Q134/'Indicator Data'!BD134*1000000</f>
        <v>0</v>
      </c>
      <c r="O132" s="10">
        <f t="shared" si="41"/>
        <v>0</v>
      </c>
      <c r="P132" s="47">
        <f t="shared" si="42"/>
        <v>2.1</v>
      </c>
      <c r="Q132" s="40">
        <f t="shared" si="43"/>
        <v>6.9</v>
      </c>
      <c r="R132" s="31">
        <f>IF(AND('Indicator Data'!AM134="No data",'Indicator Data'!AN134="No data"),0,SUM('Indicator Data'!AM134:AO134))</f>
        <v>10054</v>
      </c>
      <c r="S132" s="10">
        <f t="shared" si="44"/>
        <v>3.3</v>
      </c>
      <c r="T132" s="37">
        <f>R132/'Indicator Data'!$BB134</f>
        <v>2.0227145498226986E-2</v>
      </c>
      <c r="U132" s="10">
        <f t="shared" si="45"/>
        <v>6.7</v>
      </c>
      <c r="V132" s="11">
        <f t="shared" si="46"/>
        <v>5</v>
      </c>
      <c r="W132" s="10">
        <f>IF('Indicator Data'!AB134="No data","x",ROUND(IF('Indicator Data'!AB134&gt;W$140,10,IF('Indicator Data'!AB134&lt;W$139,0,10-(W$140-'Indicator Data'!AB134)/(W$140-W$139)*10)),1))</f>
        <v>1</v>
      </c>
      <c r="X132" s="10">
        <f>IF('Indicator Data'!AA134="No data","x",ROUND(IF('Indicator Data'!AA134&gt;X$140,10,IF('Indicator Data'!AA134&lt;X$139,0,10-(X$140-'Indicator Data'!AA134)/(X$140-X$139)*10)),1))</f>
        <v>2.5</v>
      </c>
      <c r="Y132" s="10">
        <f>IF('Indicator Data'!AF134="No data","x",ROUND(IF('Indicator Data'!AF134&gt;Y$140,10,IF('Indicator Data'!AF134&lt;Y$139,0,10-(Y$140-'Indicator Data'!AF134)/(Y$140-Y$139)*10)),1))</f>
        <v>6.2</v>
      </c>
      <c r="Z132" s="120">
        <f>IF('Indicator Data'!AC134="No data","x",'Indicator Data'!AC134/'Indicator Data'!$BB134*100000)</f>
        <v>0</v>
      </c>
      <c r="AA132" s="118">
        <f t="shared" si="47"/>
        <v>0</v>
      </c>
      <c r="AB132" s="120">
        <f>IF('Indicator Data'!AD134="No data","x",'Indicator Data'!AD134/'Indicator Data'!$BB134*100000)</f>
        <v>103.75900567369618</v>
      </c>
      <c r="AC132" s="118">
        <f t="shared" si="48"/>
        <v>10</v>
      </c>
      <c r="AD132" s="47">
        <f t="shared" si="49"/>
        <v>3.9</v>
      </c>
      <c r="AE132" s="10">
        <f>IF('Indicator Data'!V134="No data","x",ROUND(IF('Indicator Data'!V134&gt;AE$140,10,IF('Indicator Data'!V134&lt;AE$139,0,10-(AE$140-'Indicator Data'!V134)/(AE$140-AE$139)*10)),1))</f>
        <v>7.6</v>
      </c>
      <c r="AF132" s="10">
        <f>IF('Indicator Data'!W134="No data","x",ROUND(IF('Indicator Data'!W134&gt;AF$140,10,IF('Indicator Data'!W134&lt;AF$139,0,10-(AF$140-'Indicator Data'!W134)/(AF$140-AF$139)*10)),1))</f>
        <v>0.7</v>
      </c>
      <c r="AG132" s="47">
        <f t="shared" si="50"/>
        <v>4.2</v>
      </c>
      <c r="AH132" s="10">
        <f>IF('Indicator Data'!AP134="No data","x",ROUND(IF('Indicator Data'!AP134&gt;AH$140,10,IF('Indicator Data'!AP134&lt;AH$139,0,10-(AH$140-'Indicator Data'!AP134)/(AH$140-AH$139)*10)),1))</f>
        <v>8.5</v>
      </c>
      <c r="AI132" s="10">
        <f>IF('Indicator Data'!AQ134="No data","x",ROUND(IF('Indicator Data'!AQ134&gt;AI$140,10,IF('Indicator Data'!AQ134&lt;AI$139,0,10-(AI$140-'Indicator Data'!AQ134)/(AI$140-AI$139)*10)),1))</f>
        <v>5.5</v>
      </c>
      <c r="AJ132" s="47">
        <f t="shared" si="51"/>
        <v>7</v>
      </c>
      <c r="AK132" s="31">
        <f>'Indicator Data'!AK134+'Indicator Data'!AJ134*0.5+'Indicator Data'!AI134*0.25</f>
        <v>179303</v>
      </c>
      <c r="AL132" s="38">
        <f>AK132/'Indicator Data'!BB134</f>
        <v>0.36073084038876002</v>
      </c>
      <c r="AM132" s="47">
        <f t="shared" si="52"/>
        <v>10</v>
      </c>
      <c r="AN132" s="38">
        <f>IF('Indicator Data'!AL134="No data","x",'Indicator Data'!AL134/'Indicator Data'!BB134)</f>
        <v>0.15433307991446077</v>
      </c>
      <c r="AO132" s="10">
        <f t="shared" si="53"/>
        <v>7.7</v>
      </c>
      <c r="AP132" s="47">
        <f t="shared" si="54"/>
        <v>7.7</v>
      </c>
      <c r="AQ132" s="32">
        <f t="shared" ref="AQ132:AQ137" si="56">ROUND(IF(AP132="x",IF(AG132="x",(10-GEOMEAN(((10-AD132)/10*9+1),((10-AM132)/10*9+1),((10-AJ132)/10*9+1)))/9*10,(10-GEOMEAN(((10-AD132)/10*9+1),((10-AG132)/10*9+1),((10-AM132)/10*9+1),((10-AJ132)/10*9+1)))/9*10),IF(AG132="x",IF(AP132="x",(10-GEOMEAN(((10-AD132)/10*9+1),((10-AM132)/10*9+1),((10-AJ132)/10*9+1)))/9*10,(10-GEOMEAN(((10-AD132)/10*9+1),((10-AP132)/10*9+1),((10-AM132)/10*9+1),((10-AJ132)/10*9+1)))/9*10),(10-GEOMEAN(((10-AD132)/10*9+1),((10-AG132)/10*9+1),((10-AM132)/10*9+1),((10-AP132)/10*9+1),((10-AJ132)/10*9+1)))/9*10)),1)</f>
        <v>7.3</v>
      </c>
      <c r="AR132" s="50">
        <f t="shared" si="55"/>
        <v>6.3</v>
      </c>
      <c r="AU132" s="8">
        <v>6.7</v>
      </c>
    </row>
    <row r="133" spans="1:47">
      <c r="A133" s="8" t="s">
        <v>148</v>
      </c>
      <c r="B133" s="26" t="s">
        <v>112</v>
      </c>
      <c r="C133" s="26" t="s">
        <v>149</v>
      </c>
      <c r="D133" s="10">
        <f>ROUND(IF('Indicator Data'!O135="No data",IF((0.1284*LN('Indicator Data'!BA135)-0.4735)&gt;D$140,0,IF((0.1284*LN('Indicator Data'!BA135)-0.4735)&lt;D$139,10,(D$140-(0.1284*LN('Indicator Data'!BA135)-0.4735))/(D$140-D$139)*10)),IF('Indicator Data'!O135&gt;D$140,0,IF('Indicator Data'!O135&lt;D$139,10,(D$140-'Indicator Data'!O135)/(D$140-D$139)*10))),1)</f>
        <v>10</v>
      </c>
      <c r="E133" s="10">
        <f>IF('Indicator Data'!P135="No data","x",ROUND(IF('Indicator Data'!P135&gt;E$140,10,IF('Indicator Data'!P135&lt;E$139,0,10-(E$140-'Indicator Data'!P135)/(E$140-E$139)*10)),1))</f>
        <v>10</v>
      </c>
      <c r="F133" s="47">
        <f t="shared" si="38"/>
        <v>10</v>
      </c>
      <c r="G133" s="10">
        <f>IF('Indicator Data'!AG135="No data","x",ROUND(IF('Indicator Data'!AG135&gt;G$140,10,IF('Indicator Data'!AG135&lt;G$139,0,10-(G$140-'Indicator Data'!AG135)/(G$140-G$139)*10)),1))</f>
        <v>8.9</v>
      </c>
      <c r="H133" s="10">
        <f>IF('Indicator Data'!AH135="No data","x",ROUND(IF('Indicator Data'!AH135&gt;H$140,10,IF('Indicator Data'!AH135&lt;H$139,0,10-(H$140-'Indicator Data'!AH135)/(H$140-H$139)*10)),1))</f>
        <v>3.1</v>
      </c>
      <c r="I133" s="47">
        <f t="shared" si="39"/>
        <v>6</v>
      </c>
      <c r="J133" s="31">
        <f>SUM('Indicator Data'!R135,SUM('Indicator Data'!S135:T135)*1000000)</f>
        <v>1978768596.0000002</v>
      </c>
      <c r="K133" s="31">
        <f>J133/'Indicator Data'!BD135</f>
        <v>120.46667367593989</v>
      </c>
      <c r="L133" s="10">
        <f t="shared" si="40"/>
        <v>2.4</v>
      </c>
      <c r="M133" s="10">
        <f>IF('Indicator Data'!U135="No data","x",ROUND(IF('Indicator Data'!U135&gt;M$140,10,IF('Indicator Data'!U135&lt;M$139,0,10-(M$140-'Indicator Data'!U135)/(M$140-M$139)*10)),1))</f>
        <v>3.8</v>
      </c>
      <c r="N133" s="116">
        <f>'Indicator Data'!Q135/'Indicator Data'!BD135*1000000</f>
        <v>0</v>
      </c>
      <c r="O133" s="10">
        <f t="shared" si="41"/>
        <v>0</v>
      </c>
      <c r="P133" s="47">
        <f t="shared" si="42"/>
        <v>2.1</v>
      </c>
      <c r="Q133" s="40">
        <f t="shared" si="43"/>
        <v>7</v>
      </c>
      <c r="R133" s="31">
        <f>IF(AND('Indicator Data'!AM135="No data",'Indicator Data'!AN135="No data"),0,SUM('Indicator Data'!AM135:AO135))</f>
        <v>172097</v>
      </c>
      <c r="S133" s="10">
        <f t="shared" si="44"/>
        <v>7.5</v>
      </c>
      <c r="T133" s="37">
        <f>R133/'Indicator Data'!$BB135</f>
        <v>0.27669943422613458</v>
      </c>
      <c r="U133" s="10">
        <f t="shared" si="45"/>
        <v>10</v>
      </c>
      <c r="V133" s="11">
        <f t="shared" si="46"/>
        <v>8.8000000000000007</v>
      </c>
      <c r="W133" s="10">
        <f>IF('Indicator Data'!AB135="No data","x",ROUND(IF('Indicator Data'!AB135&gt;W$140,10,IF('Indicator Data'!AB135&lt;W$139,0,10-(W$140-'Indicator Data'!AB135)/(W$140-W$139)*10)),1))</f>
        <v>1.1000000000000001</v>
      </c>
      <c r="X133" s="10">
        <f>IF('Indicator Data'!AA135="No data","x",ROUND(IF('Indicator Data'!AA135&gt;X$140,10,IF('Indicator Data'!AA135&lt;X$139,0,10-(X$140-'Indicator Data'!AA135)/(X$140-X$139)*10)),1))</f>
        <v>2.5</v>
      </c>
      <c r="Y133" s="10">
        <f>IF('Indicator Data'!AF135="No data","x",ROUND(IF('Indicator Data'!AF135&gt;Y$140,10,IF('Indicator Data'!AF135&lt;Y$139,0,10-(Y$140-'Indicator Data'!AF135)/(Y$140-Y$139)*10)),1))</f>
        <v>6.2</v>
      </c>
      <c r="Z133" s="120">
        <f>IF('Indicator Data'!AC135="No data","x",'Indicator Data'!AC135/'Indicator Data'!$BB135*100000)</f>
        <v>0</v>
      </c>
      <c r="AA133" s="118">
        <f t="shared" si="47"/>
        <v>0</v>
      </c>
      <c r="AB133" s="120">
        <f>IF('Indicator Data'!AD135="No data","x",'Indicator Data'!AD135/'Indicator Data'!$BB135*100000)</f>
        <v>82.921100077039668</v>
      </c>
      <c r="AC133" s="118">
        <f t="shared" si="48"/>
        <v>10</v>
      </c>
      <c r="AD133" s="47">
        <f t="shared" si="49"/>
        <v>4</v>
      </c>
      <c r="AE133" s="10">
        <f>IF('Indicator Data'!V135="No data","x",ROUND(IF('Indicator Data'!V135&gt;AE$140,10,IF('Indicator Data'!V135&lt;AE$139,0,10-(AE$140-'Indicator Data'!V135)/(AE$140-AE$139)*10)),1))</f>
        <v>7.1</v>
      </c>
      <c r="AF133" s="10">
        <f>IF('Indicator Data'!W135="No data","x",ROUND(IF('Indicator Data'!W135&gt;AF$140,10,IF('Indicator Data'!W135&lt;AF$139,0,10-(AF$140-'Indicator Data'!W135)/(AF$140-AF$139)*10)),1))</f>
        <v>1.2</v>
      </c>
      <c r="AG133" s="47">
        <f t="shared" si="50"/>
        <v>4.2</v>
      </c>
      <c r="AH133" s="10">
        <f>IF('Indicator Data'!AP135="No data","x",ROUND(IF('Indicator Data'!AP135&gt;AH$140,10,IF('Indicator Data'!AP135&lt;AH$139,0,10-(AH$140-'Indicator Data'!AP135)/(AH$140-AH$139)*10)),1))</f>
        <v>6.8</v>
      </c>
      <c r="AI133" s="10">
        <f>IF('Indicator Data'!AQ135="No data","x",ROUND(IF('Indicator Data'!AQ135&gt;AI$140,10,IF('Indicator Data'!AQ135&lt;AI$139,0,10-(AI$140-'Indicator Data'!AQ135)/(AI$140-AI$139)*10)),1))</f>
        <v>4.0999999999999996</v>
      </c>
      <c r="AJ133" s="47">
        <f t="shared" si="51"/>
        <v>5.5</v>
      </c>
      <c r="AK133" s="31">
        <f>'Indicator Data'!AK135+'Indicator Data'!AJ135*0.5+'Indicator Data'!AI135*0.25</f>
        <v>112572.9375</v>
      </c>
      <c r="AL133" s="38">
        <f>AK133/'Indicator Data'!BB135</f>
        <v>0.18099599711455752</v>
      </c>
      <c r="AM133" s="47">
        <f t="shared" si="52"/>
        <v>10</v>
      </c>
      <c r="AN133" s="38">
        <f>IF('Indicator Data'!AL135="No data","x",'Indicator Data'!AL135/'Indicator Data'!BB135)</f>
        <v>0.39353744526513568</v>
      </c>
      <c r="AO133" s="10">
        <f t="shared" si="53"/>
        <v>10</v>
      </c>
      <c r="AP133" s="47">
        <f t="shared" si="54"/>
        <v>10</v>
      </c>
      <c r="AQ133" s="32">
        <f t="shared" si="56"/>
        <v>7.9</v>
      </c>
      <c r="AR133" s="50">
        <f t="shared" si="55"/>
        <v>8.4</v>
      </c>
      <c r="AU133" s="8">
        <v>3.9</v>
      </c>
    </row>
    <row r="134" spans="1:47">
      <c r="A134" s="8" t="s">
        <v>150</v>
      </c>
      <c r="B134" s="26" t="s">
        <v>112</v>
      </c>
      <c r="C134" s="26" t="s">
        <v>151</v>
      </c>
      <c r="D134" s="10">
        <f>ROUND(IF('Indicator Data'!O136="No data",IF((0.1284*LN('Indicator Data'!BA136)-0.4735)&gt;D$140,0,IF((0.1284*LN('Indicator Data'!BA136)-0.4735)&lt;D$139,10,(D$140-(0.1284*LN('Indicator Data'!BA136)-0.4735))/(D$140-D$139)*10)),IF('Indicator Data'!O136&gt;D$140,0,IF('Indicator Data'!O136&lt;D$139,10,(D$140-'Indicator Data'!O136)/(D$140-D$139)*10))),1)</f>
        <v>8.3000000000000007</v>
      </c>
      <c r="E134" s="10">
        <f>IF('Indicator Data'!P136="No data","x",ROUND(IF('Indicator Data'!P136&gt;E$140,10,IF('Indicator Data'!P136&lt;E$139,0,10-(E$140-'Indicator Data'!P136)/(E$140-E$139)*10)),1))</f>
        <v>9.5</v>
      </c>
      <c r="F134" s="47">
        <f t="shared" si="38"/>
        <v>9</v>
      </c>
      <c r="G134" s="10">
        <f>IF('Indicator Data'!AG136="No data","x",ROUND(IF('Indicator Data'!AG136&gt;G$140,10,IF('Indicator Data'!AG136&lt;G$139,0,10-(G$140-'Indicator Data'!AG136)/(G$140-G$139)*10)),1))</f>
        <v>8.9</v>
      </c>
      <c r="H134" s="10">
        <f>IF('Indicator Data'!AH136="No data","x",ROUND(IF('Indicator Data'!AH136&gt;H$140,10,IF('Indicator Data'!AH136&lt;H$139,0,10-(H$140-'Indicator Data'!AH136)/(H$140-H$139)*10)),1))</f>
        <v>3.1</v>
      </c>
      <c r="I134" s="47">
        <f t="shared" si="39"/>
        <v>6</v>
      </c>
      <c r="J134" s="31">
        <f>SUM('Indicator Data'!R136,SUM('Indicator Data'!S136:T136)*1000000)</f>
        <v>1978768596.0000002</v>
      </c>
      <c r="K134" s="31">
        <f>J134/'Indicator Data'!BD136</f>
        <v>120.46667367593989</v>
      </c>
      <c r="L134" s="10">
        <f t="shared" si="40"/>
        <v>2.4</v>
      </c>
      <c r="M134" s="10">
        <f>IF('Indicator Data'!U136="No data","x",ROUND(IF('Indicator Data'!U136&gt;M$140,10,IF('Indicator Data'!U136&lt;M$139,0,10-(M$140-'Indicator Data'!U136)/(M$140-M$139)*10)),1))</f>
        <v>3.8</v>
      </c>
      <c r="N134" s="116">
        <f>'Indicator Data'!Q136/'Indicator Data'!BD136*1000000</f>
        <v>0</v>
      </c>
      <c r="O134" s="10">
        <f t="shared" si="41"/>
        <v>0</v>
      </c>
      <c r="P134" s="47">
        <f t="shared" si="42"/>
        <v>2.1</v>
      </c>
      <c r="Q134" s="40">
        <f t="shared" si="43"/>
        <v>6.5</v>
      </c>
      <c r="R134" s="31">
        <f>IF(AND('Indicator Data'!AM136="No data",'Indicator Data'!AN136="No data"),0,SUM('Indicator Data'!AM136:AO136))</f>
        <v>0</v>
      </c>
      <c r="S134" s="10">
        <f t="shared" si="44"/>
        <v>0</v>
      </c>
      <c r="T134" s="37">
        <f>R134/'Indicator Data'!$BB136</f>
        <v>0</v>
      </c>
      <c r="U134" s="10">
        <f t="shared" si="45"/>
        <v>0</v>
      </c>
      <c r="V134" s="11">
        <f t="shared" si="46"/>
        <v>0</v>
      </c>
      <c r="W134" s="10">
        <f>IF('Indicator Data'!AB136="No data","x",ROUND(IF('Indicator Data'!AB136&gt;W$140,10,IF('Indicator Data'!AB136&lt;W$139,0,10-(W$140-'Indicator Data'!AB136)/(W$140-W$139)*10)),1))</f>
        <v>2.1</v>
      </c>
      <c r="X134" s="10">
        <f>IF('Indicator Data'!AA136="No data","x",ROUND(IF('Indicator Data'!AA136&gt;X$140,10,IF('Indicator Data'!AA136&lt;X$139,0,10-(X$140-'Indicator Data'!AA136)/(X$140-X$139)*10)),1))</f>
        <v>2.5</v>
      </c>
      <c r="Y134" s="10">
        <f>IF('Indicator Data'!AF136="No data","x",ROUND(IF('Indicator Data'!AF136&gt;Y$140,10,IF('Indicator Data'!AF136&lt;Y$139,0,10-(Y$140-'Indicator Data'!AF136)/(Y$140-Y$139)*10)),1))</f>
        <v>6.2</v>
      </c>
      <c r="Z134" s="120">
        <f>IF('Indicator Data'!AC136="No data","x",'Indicator Data'!AC136/'Indicator Data'!$BB136*100000)</f>
        <v>0</v>
      </c>
      <c r="AA134" s="118">
        <f t="shared" si="47"/>
        <v>0</v>
      </c>
      <c r="AB134" s="120">
        <f>IF('Indicator Data'!AD136="No data","x",'Indicator Data'!AD136/'Indicator Data'!$BB136*100000)</f>
        <v>46.92211411833582</v>
      </c>
      <c r="AC134" s="118">
        <f t="shared" si="48"/>
        <v>10</v>
      </c>
      <c r="AD134" s="47">
        <f t="shared" si="49"/>
        <v>4.2</v>
      </c>
      <c r="AE134" s="10">
        <f>IF('Indicator Data'!V136="No data","x",ROUND(IF('Indicator Data'!V136&gt;AE$140,10,IF('Indicator Data'!V136&lt;AE$139,0,10-(AE$140-'Indicator Data'!V136)/(AE$140-AE$139)*10)),1))</f>
        <v>9.9</v>
      </c>
      <c r="AF134" s="10">
        <f>IF('Indicator Data'!W136="No data","x",ROUND(IF('Indicator Data'!W136&gt;AF$140,10,IF('Indicator Data'!W136&lt;AF$139,0,10-(AF$140-'Indicator Data'!W136)/(AF$140-AF$139)*10)),1))</f>
        <v>1</v>
      </c>
      <c r="AG134" s="47">
        <f t="shared" si="50"/>
        <v>5.5</v>
      </c>
      <c r="AH134" s="10">
        <f>IF('Indicator Data'!AP136="No data","x",ROUND(IF('Indicator Data'!AP136&gt;AH$140,10,IF('Indicator Data'!AP136&lt;AH$139,0,10-(AH$140-'Indicator Data'!AP136)/(AH$140-AH$139)*10)),1))</f>
        <v>3.3</v>
      </c>
      <c r="AI134" s="10">
        <f>IF('Indicator Data'!AQ136="No data","x",ROUND(IF('Indicator Data'!AQ136&gt;AI$140,10,IF('Indicator Data'!AQ136&lt;AI$139,0,10-(AI$140-'Indicator Data'!AQ136)/(AI$140-AI$139)*10)),1))</f>
        <v>1.4</v>
      </c>
      <c r="AJ134" s="47">
        <f t="shared" si="51"/>
        <v>2.4</v>
      </c>
      <c r="AK134" s="31">
        <f>'Indicator Data'!AK136+'Indicator Data'!AJ136*0.5+'Indicator Data'!AI136*0.25</f>
        <v>68274.625</v>
      </c>
      <c r="AL134" s="38">
        <f>AK134/'Indicator Data'!BB136</f>
        <v>6.2116476268455088E-2</v>
      </c>
      <c r="AM134" s="47">
        <f t="shared" si="52"/>
        <v>6.2</v>
      </c>
      <c r="AN134" s="38">
        <f>IF('Indicator Data'!AL136="No data","x",'Indicator Data'!AL136/'Indicator Data'!BB136)</f>
        <v>0.14800406461292856</v>
      </c>
      <c r="AO134" s="10">
        <f t="shared" si="53"/>
        <v>7.4</v>
      </c>
      <c r="AP134" s="47">
        <f t="shared" si="54"/>
        <v>7.4</v>
      </c>
      <c r="AQ134" s="32">
        <f t="shared" si="56"/>
        <v>5.4</v>
      </c>
      <c r="AR134" s="50">
        <f t="shared" si="55"/>
        <v>3.1</v>
      </c>
      <c r="AU134" s="8">
        <v>3.6</v>
      </c>
    </row>
    <row r="135" spans="1:47">
      <c r="A135" s="8" t="s">
        <v>152</v>
      </c>
      <c r="B135" s="26" t="s">
        <v>112</v>
      </c>
      <c r="C135" s="26" t="s">
        <v>153</v>
      </c>
      <c r="D135" s="10">
        <f>ROUND(IF('Indicator Data'!O137="No data",IF((0.1284*LN('Indicator Data'!BA137)-0.4735)&gt;D$140,0,IF((0.1284*LN('Indicator Data'!BA137)-0.4735)&lt;D$139,10,(D$140-(0.1284*LN('Indicator Data'!BA137)-0.4735))/(D$140-D$139)*10)),IF('Indicator Data'!O137&gt;D$140,0,IF('Indicator Data'!O137&lt;D$139,10,(D$140-'Indicator Data'!O137)/(D$140-D$139)*10))),1)</f>
        <v>10</v>
      </c>
      <c r="E135" s="10">
        <f>IF('Indicator Data'!P137="No data","x",ROUND(IF('Indicator Data'!P137&gt;E$140,10,IF('Indicator Data'!P137&lt;E$139,0,10-(E$140-'Indicator Data'!P137)/(E$140-E$139)*10)),1))</f>
        <v>10</v>
      </c>
      <c r="F135" s="47">
        <f t="shared" si="38"/>
        <v>10</v>
      </c>
      <c r="G135" s="10">
        <f>IF('Indicator Data'!AG137="No data","x",ROUND(IF('Indicator Data'!AG137&gt;G$140,10,IF('Indicator Data'!AG137&lt;G$139,0,10-(G$140-'Indicator Data'!AG137)/(G$140-G$139)*10)),1))</f>
        <v>8.9</v>
      </c>
      <c r="H135" s="10">
        <f>IF('Indicator Data'!AH137="No data","x",ROUND(IF('Indicator Data'!AH137&gt;H$140,10,IF('Indicator Data'!AH137&lt;H$139,0,10-(H$140-'Indicator Data'!AH137)/(H$140-H$139)*10)),1))</f>
        <v>3.1</v>
      </c>
      <c r="I135" s="47">
        <f t="shared" si="39"/>
        <v>6</v>
      </c>
      <c r="J135" s="31">
        <f>SUM('Indicator Data'!R137,SUM('Indicator Data'!S137:T137)*1000000)</f>
        <v>1978768596.0000002</v>
      </c>
      <c r="K135" s="31">
        <f>J135/'Indicator Data'!BD137</f>
        <v>120.46667367593989</v>
      </c>
      <c r="L135" s="10">
        <f t="shared" si="40"/>
        <v>2.4</v>
      </c>
      <c r="M135" s="10">
        <f>IF('Indicator Data'!U137="No data","x",ROUND(IF('Indicator Data'!U137&gt;M$140,10,IF('Indicator Data'!U137&lt;M$139,0,10-(M$140-'Indicator Data'!U137)/(M$140-M$139)*10)),1))</f>
        <v>3.8</v>
      </c>
      <c r="N135" s="116">
        <f>'Indicator Data'!Q137/'Indicator Data'!BD137*1000000</f>
        <v>0</v>
      </c>
      <c r="O135" s="10">
        <f t="shared" si="41"/>
        <v>0</v>
      </c>
      <c r="P135" s="47">
        <f t="shared" si="42"/>
        <v>2.1</v>
      </c>
      <c r="Q135" s="40">
        <f t="shared" si="43"/>
        <v>7</v>
      </c>
      <c r="R135" s="31">
        <f>IF(AND('Indicator Data'!AM137="No data",'Indicator Data'!AN137="No data"),0,SUM('Indicator Data'!AM137:AO137))</f>
        <v>0</v>
      </c>
      <c r="S135" s="10">
        <f t="shared" si="44"/>
        <v>0</v>
      </c>
      <c r="T135" s="37">
        <f>R135/'Indicator Data'!$BB137</f>
        <v>0</v>
      </c>
      <c r="U135" s="10">
        <f t="shared" si="45"/>
        <v>0</v>
      </c>
      <c r="V135" s="11">
        <f t="shared" si="46"/>
        <v>0</v>
      </c>
      <c r="W135" s="10">
        <f>IF('Indicator Data'!AB137="No data","x",ROUND(IF('Indicator Data'!AB137&gt;W$140,10,IF('Indicator Data'!AB137&lt;W$139,0,10-(W$140-'Indicator Data'!AB137)/(W$140-W$139)*10)),1))</f>
        <v>2.2999999999999998</v>
      </c>
      <c r="X135" s="10">
        <f>IF('Indicator Data'!AA137="No data","x",ROUND(IF('Indicator Data'!AA137&gt;X$140,10,IF('Indicator Data'!AA137&lt;X$139,0,10-(X$140-'Indicator Data'!AA137)/(X$140-X$139)*10)),1))</f>
        <v>2.5</v>
      </c>
      <c r="Y135" s="10">
        <f>IF('Indicator Data'!AF137="No data","x",ROUND(IF('Indicator Data'!AF137&gt;Y$140,10,IF('Indicator Data'!AF137&lt;Y$139,0,10-(Y$140-'Indicator Data'!AF137)/(Y$140-Y$139)*10)),1))</f>
        <v>6.2</v>
      </c>
      <c r="Z135" s="120">
        <f>IF('Indicator Data'!AC137="No data","x",'Indicator Data'!AC137/'Indicator Data'!$BB137*100000)</f>
        <v>0</v>
      </c>
      <c r="AA135" s="118">
        <f t="shared" si="47"/>
        <v>0</v>
      </c>
      <c r="AB135" s="120">
        <f>IF('Indicator Data'!AD137="No data","x",'Indicator Data'!AD137/'Indicator Data'!$BB137*100000)</f>
        <v>1237.1361118735047</v>
      </c>
      <c r="AC135" s="118">
        <f t="shared" si="48"/>
        <v>10</v>
      </c>
      <c r="AD135" s="47">
        <f t="shared" si="49"/>
        <v>4.2</v>
      </c>
      <c r="AE135" s="10">
        <f>IF('Indicator Data'!V137="No data","x",ROUND(IF('Indicator Data'!V137&gt;AE$140,10,IF('Indicator Data'!V137&lt;AE$139,0,10-(AE$140-'Indicator Data'!V137)/(AE$140-AE$139)*10)),1))</f>
        <v>5.8</v>
      </c>
      <c r="AF135" s="10">
        <f>IF('Indicator Data'!W137="No data","x",ROUND(IF('Indicator Data'!W137&gt;AF$140,10,IF('Indicator Data'!W137&lt;AF$139,0,10-(AF$140-'Indicator Data'!W137)/(AF$140-AF$139)*10)),1))</f>
        <v>0.1</v>
      </c>
      <c r="AG135" s="47">
        <f t="shared" si="50"/>
        <v>3</v>
      </c>
      <c r="AH135" s="10">
        <f>IF('Indicator Data'!AP137="No data","x",ROUND(IF('Indicator Data'!AP137&gt;AH$140,10,IF('Indicator Data'!AP137&lt;AH$139,0,10-(AH$140-'Indicator Data'!AP137)/(AH$140-AH$139)*10)),1))</f>
        <v>6.3</v>
      </c>
      <c r="AI135" s="10">
        <f>IF('Indicator Data'!AQ137="No data","x",ROUND(IF('Indicator Data'!AQ137&gt;AI$140,10,IF('Indicator Data'!AQ137&lt;AI$139,0,10-(AI$140-'Indicator Data'!AQ137)/(AI$140-AI$139)*10)),1))</f>
        <v>5.4</v>
      </c>
      <c r="AJ135" s="47">
        <f t="shared" si="51"/>
        <v>5.9</v>
      </c>
      <c r="AK135" s="31">
        <f>'Indicator Data'!AK137+'Indicator Data'!AJ137*0.5+'Indicator Data'!AI137*0.25</f>
        <v>66730.0625</v>
      </c>
      <c r="AL135" s="38">
        <f>AK135/'Indicator Data'!BB137</f>
        <v>1.6006962666713007</v>
      </c>
      <c r="AM135" s="47">
        <f t="shared" si="52"/>
        <v>10</v>
      </c>
      <c r="AN135" s="38">
        <f>IF('Indicator Data'!AL137="No data","x",'Indicator Data'!AL137/'Indicator Data'!BB137)</f>
        <v>0.22298903878557602</v>
      </c>
      <c r="AO135" s="10">
        <f t="shared" si="53"/>
        <v>10</v>
      </c>
      <c r="AP135" s="47">
        <f t="shared" si="54"/>
        <v>10</v>
      </c>
      <c r="AQ135" s="32">
        <f t="shared" si="56"/>
        <v>7.9</v>
      </c>
      <c r="AR135" s="50">
        <f t="shared" si="55"/>
        <v>5.0999999999999996</v>
      </c>
      <c r="AU135" s="8">
        <v>3.5</v>
      </c>
    </row>
    <row r="136" spans="1:47">
      <c r="A136" s="8" t="s">
        <v>154</v>
      </c>
      <c r="B136" s="26" t="s">
        <v>112</v>
      </c>
      <c r="C136" s="26" t="s">
        <v>155</v>
      </c>
      <c r="D136" s="10">
        <f>ROUND(IF('Indicator Data'!O138="No data",IF((0.1284*LN('Indicator Data'!BA138)-0.4735)&gt;D$140,0,IF((0.1284*LN('Indicator Data'!BA138)-0.4735)&lt;D$139,10,(D$140-(0.1284*LN('Indicator Data'!BA138)-0.4735))/(D$140-D$139)*10)),IF('Indicator Data'!O138&gt;D$140,0,IF('Indicator Data'!O138&lt;D$139,10,(D$140-'Indicator Data'!O138)/(D$140-D$139)*10))),1)</f>
        <v>6.4</v>
      </c>
      <c r="E136" s="10">
        <f>IF('Indicator Data'!P138="No data","x",ROUND(IF('Indicator Data'!P138&gt;E$140,10,IF('Indicator Data'!P138&lt;E$139,0,10-(E$140-'Indicator Data'!P138)/(E$140-E$139)*10)),1))</f>
        <v>3.4</v>
      </c>
      <c r="F136" s="47">
        <f t="shared" si="38"/>
        <v>5.0999999999999996</v>
      </c>
      <c r="G136" s="10">
        <f>IF('Indicator Data'!AG138="No data","x",ROUND(IF('Indicator Data'!AG138&gt;G$140,10,IF('Indicator Data'!AG138&lt;G$139,0,10-(G$140-'Indicator Data'!AG138)/(G$140-G$139)*10)),1))</f>
        <v>8.9</v>
      </c>
      <c r="H136" s="10">
        <f>IF('Indicator Data'!AH138="No data","x",ROUND(IF('Indicator Data'!AH138&gt;H$140,10,IF('Indicator Data'!AH138&lt;H$139,0,10-(H$140-'Indicator Data'!AH138)/(H$140-H$139)*10)),1))</f>
        <v>3.1</v>
      </c>
      <c r="I136" s="47">
        <f t="shared" si="39"/>
        <v>6</v>
      </c>
      <c r="J136" s="31">
        <f>SUM('Indicator Data'!R138,SUM('Indicator Data'!S138:T138)*1000000)</f>
        <v>1978768596.0000002</v>
      </c>
      <c r="K136" s="31">
        <f>J136/'Indicator Data'!BD138</f>
        <v>120.46667367593989</v>
      </c>
      <c r="L136" s="10">
        <f t="shared" si="40"/>
        <v>2.4</v>
      </c>
      <c r="M136" s="10">
        <f>IF('Indicator Data'!U138="No data","x",ROUND(IF('Indicator Data'!U138&gt;M$140,10,IF('Indicator Data'!U138&lt;M$139,0,10-(M$140-'Indicator Data'!U138)/(M$140-M$139)*10)),1))</f>
        <v>3.8</v>
      </c>
      <c r="N136" s="116">
        <f>'Indicator Data'!Q138/'Indicator Data'!BD138*1000000</f>
        <v>0</v>
      </c>
      <c r="O136" s="10">
        <f t="shared" si="41"/>
        <v>0</v>
      </c>
      <c r="P136" s="47">
        <f t="shared" si="42"/>
        <v>2.1</v>
      </c>
      <c r="Q136" s="40">
        <f t="shared" si="43"/>
        <v>4.5999999999999996</v>
      </c>
      <c r="R136" s="31">
        <f>IF(AND('Indicator Data'!AM138="No data",'Indicator Data'!AN138="No data"),0,SUM('Indicator Data'!AM138:AO138))</f>
        <v>10954</v>
      </c>
      <c r="S136" s="10">
        <f t="shared" si="44"/>
        <v>3.5</v>
      </c>
      <c r="T136" s="37">
        <f>R136/'Indicator Data'!$BB138</f>
        <v>6.2352608963291492E-3</v>
      </c>
      <c r="U136" s="10">
        <f t="shared" si="45"/>
        <v>5</v>
      </c>
      <c r="V136" s="11">
        <f t="shared" si="46"/>
        <v>4.3</v>
      </c>
      <c r="W136" s="10">
        <f>IF('Indicator Data'!AB138="No data","x",ROUND(IF('Indicator Data'!AB138&gt;W$140,10,IF('Indicator Data'!AB138&lt;W$139,0,10-(W$140-'Indicator Data'!AB138)/(W$140-W$139)*10)),1))</f>
        <v>4.3</v>
      </c>
      <c r="X136" s="10">
        <f>IF('Indicator Data'!AA138="No data","x",ROUND(IF('Indicator Data'!AA138&gt;X$140,10,IF('Indicator Data'!AA138&lt;X$139,0,10-(X$140-'Indicator Data'!AA138)/(X$140-X$139)*10)),1))</f>
        <v>2.5</v>
      </c>
      <c r="Y136" s="10">
        <f>IF('Indicator Data'!AF138="No data","x",ROUND(IF('Indicator Data'!AF138&gt;Y$140,10,IF('Indicator Data'!AF138&lt;Y$139,0,10-(Y$140-'Indicator Data'!AF138)/(Y$140-Y$139)*10)),1))</f>
        <v>6.2</v>
      </c>
      <c r="Z136" s="120">
        <f>IF('Indicator Data'!AC138="No data","x",'Indicator Data'!AC138/'Indicator Data'!$BB138*100000)</f>
        <v>0</v>
      </c>
      <c r="AA136" s="118">
        <f t="shared" si="47"/>
        <v>0</v>
      </c>
      <c r="AB136" s="120">
        <f>IF('Indicator Data'!AD138="No data","x",'Indicator Data'!AD138/'Indicator Data'!$BB138*100000)</f>
        <v>29.357020565152446</v>
      </c>
      <c r="AC136" s="118">
        <f t="shared" si="48"/>
        <v>10</v>
      </c>
      <c r="AD136" s="47">
        <f t="shared" si="49"/>
        <v>4.5999999999999996</v>
      </c>
      <c r="AE136" s="10">
        <f>IF('Indicator Data'!V138="No data","x",ROUND(IF('Indicator Data'!V138&gt;AE$140,10,IF('Indicator Data'!V138&lt;AE$139,0,10-(AE$140-'Indicator Data'!V138)/(AE$140-AE$139)*10)),1))</f>
        <v>10</v>
      </c>
      <c r="AF136" s="10">
        <f>IF('Indicator Data'!W138="No data","x",ROUND(IF('Indicator Data'!W138&gt;AF$140,10,IF('Indicator Data'!W138&lt;AF$139,0,10-(AF$140-'Indicator Data'!W138)/(AF$140-AF$139)*10)),1))</f>
        <v>0.8</v>
      </c>
      <c r="AG136" s="47">
        <f t="shared" si="50"/>
        <v>5.4</v>
      </c>
      <c r="AH136" s="10">
        <f>IF('Indicator Data'!AP138="No data","x",ROUND(IF('Indicator Data'!AP138&gt;AH$140,10,IF('Indicator Data'!AP138&lt;AH$139,0,10-(AH$140-'Indicator Data'!AP138)/(AH$140-AH$139)*10)),1))</f>
        <v>5.0999999999999996</v>
      </c>
      <c r="AI136" s="10">
        <f>IF('Indicator Data'!AQ138="No data","x",ROUND(IF('Indicator Data'!AQ138&gt;AI$140,10,IF('Indicator Data'!AQ138&lt;AI$139,0,10-(AI$140-'Indicator Data'!AQ138)/(AI$140-AI$139)*10)),1))</f>
        <v>3.1</v>
      </c>
      <c r="AJ136" s="47">
        <f t="shared" si="51"/>
        <v>4.0999999999999996</v>
      </c>
      <c r="AK136" s="31">
        <f>'Indicator Data'!AK138+'Indicator Data'!AJ138*0.5+'Indicator Data'!AI138*0.25</f>
        <v>57058.708333333336</v>
      </c>
      <c r="AL136" s="38">
        <f>AK136/'Indicator Data'!BB138</f>
        <v>3.2479088266010911E-2</v>
      </c>
      <c r="AM136" s="47">
        <f t="shared" si="52"/>
        <v>3.2</v>
      </c>
      <c r="AN136" s="38" t="str">
        <f>IF('Indicator Data'!AL138="No data","x",'Indicator Data'!AL138/'Indicator Data'!BB138)</f>
        <v>x</v>
      </c>
      <c r="AO136" s="10" t="str">
        <f t="shared" si="53"/>
        <v>x</v>
      </c>
      <c r="AP136" s="47" t="str">
        <f t="shared" si="54"/>
        <v>x</v>
      </c>
      <c r="AQ136" s="32">
        <f t="shared" si="56"/>
        <v>4.4000000000000004</v>
      </c>
      <c r="AR136" s="50">
        <f t="shared" si="55"/>
        <v>4.4000000000000004</v>
      </c>
      <c r="AU136" s="8">
        <v>3.5</v>
      </c>
    </row>
    <row r="137" spans="1:47">
      <c r="A137" s="8" t="s">
        <v>156</v>
      </c>
      <c r="B137" s="26" t="s">
        <v>112</v>
      </c>
      <c r="C137" s="26" t="s">
        <v>157</v>
      </c>
      <c r="D137" s="10">
        <f>ROUND(IF('Indicator Data'!O139="No data",IF((0.1284*LN('Indicator Data'!BA139)-0.4735)&gt;D$140,0,IF((0.1284*LN('Indicator Data'!BA139)-0.4735)&lt;D$139,10,(D$140-(0.1284*LN('Indicator Data'!BA139)-0.4735))/(D$140-D$139)*10)),IF('Indicator Data'!O139&gt;D$140,0,IF('Indicator Data'!O139&lt;D$139,10,(D$140-'Indicator Data'!O139)/(D$140-D$139)*10))),1)</f>
        <v>10</v>
      </c>
      <c r="E137" s="10">
        <f>IF('Indicator Data'!P139="No data","x",ROUND(IF('Indicator Data'!P139&gt;E$140,10,IF('Indicator Data'!P139&lt;E$139,0,10-(E$140-'Indicator Data'!P139)/(E$140-E$139)*10)),1))</f>
        <v>10</v>
      </c>
      <c r="F137" s="47">
        <f t="shared" si="38"/>
        <v>10</v>
      </c>
      <c r="G137" s="10">
        <f>IF('Indicator Data'!AG139="No data","x",ROUND(IF('Indicator Data'!AG139&gt;G$140,10,IF('Indicator Data'!AG139&lt;G$139,0,10-(G$140-'Indicator Data'!AG139)/(G$140-G$139)*10)),1))</f>
        <v>8.9</v>
      </c>
      <c r="H137" s="10">
        <f>IF('Indicator Data'!AH139="No data","x",ROUND(IF('Indicator Data'!AH139&gt;H$140,10,IF('Indicator Data'!AH139&lt;H$139,0,10-(H$140-'Indicator Data'!AH139)/(H$140-H$139)*10)),1))</f>
        <v>3.1</v>
      </c>
      <c r="I137" s="47">
        <f t="shared" si="39"/>
        <v>6</v>
      </c>
      <c r="J137" s="31">
        <f>SUM('Indicator Data'!R139,SUM('Indicator Data'!S139:T139)*1000000)</f>
        <v>1978768596.0000002</v>
      </c>
      <c r="K137" s="31">
        <f>J137/'Indicator Data'!BD139</f>
        <v>120.46667367593989</v>
      </c>
      <c r="L137" s="10">
        <f t="shared" si="40"/>
        <v>2.4</v>
      </c>
      <c r="M137" s="10">
        <f>IF('Indicator Data'!U139="No data","x",ROUND(IF('Indicator Data'!U139&gt;M$140,10,IF('Indicator Data'!U139&lt;M$139,0,10-(M$140-'Indicator Data'!U139)/(M$140-M$139)*10)),1))</f>
        <v>3.8</v>
      </c>
      <c r="N137" s="116">
        <f>'Indicator Data'!Q139/'Indicator Data'!BD139*1000000</f>
        <v>0</v>
      </c>
      <c r="O137" s="10">
        <f t="shared" si="41"/>
        <v>0</v>
      </c>
      <c r="P137" s="47">
        <f t="shared" si="42"/>
        <v>2.1</v>
      </c>
      <c r="Q137" s="40">
        <f t="shared" si="43"/>
        <v>7</v>
      </c>
      <c r="R137" s="31">
        <f>IF(AND('Indicator Data'!AM139="No data",'Indicator Data'!AN139="No data"),0,SUM('Indicator Data'!AM139:AO139))</f>
        <v>236741</v>
      </c>
      <c r="S137" s="10">
        <f t="shared" si="44"/>
        <v>7.9</v>
      </c>
      <c r="T137" s="37">
        <f>R137/'Indicator Data'!$BB139</f>
        <v>0.28429645427023476</v>
      </c>
      <c r="U137" s="10">
        <f t="shared" si="45"/>
        <v>10</v>
      </c>
      <c r="V137" s="11">
        <f t="shared" si="46"/>
        <v>9</v>
      </c>
      <c r="W137" s="10">
        <f>IF('Indicator Data'!AB139="No data","x",ROUND(IF('Indicator Data'!AB139&gt;W$140,10,IF('Indicator Data'!AB139&lt;W$139,0,10-(W$140-'Indicator Data'!AB139)/(W$140-W$139)*10)),1))</f>
        <v>0.9</v>
      </c>
      <c r="X137" s="10">
        <f>IF('Indicator Data'!AA139="No data","x",ROUND(IF('Indicator Data'!AA139&gt;X$140,10,IF('Indicator Data'!AA139&lt;X$139,0,10-(X$140-'Indicator Data'!AA139)/(X$140-X$139)*10)),1))</f>
        <v>2.5</v>
      </c>
      <c r="Y137" s="10">
        <f>IF('Indicator Data'!AF139="No data","x",ROUND(IF('Indicator Data'!AF139&gt;Y$140,10,IF('Indicator Data'!AF139&lt;Y$139,0,10-(Y$140-'Indicator Data'!AF139)/(Y$140-Y$139)*10)),1))</f>
        <v>6.2</v>
      </c>
      <c r="Z137" s="120">
        <f>IF('Indicator Data'!AC139="No data","x",'Indicator Data'!AC139/'Indicator Data'!$BB139*100000)</f>
        <v>0</v>
      </c>
      <c r="AA137" s="118">
        <f t="shared" si="47"/>
        <v>0</v>
      </c>
      <c r="AB137" s="120">
        <f>IF('Indicator Data'!AD139="No data","x",'Indicator Data'!AD139/'Indicator Data'!$BB139*100000)</f>
        <v>61.933845895312949</v>
      </c>
      <c r="AC137" s="118">
        <f t="shared" si="48"/>
        <v>10</v>
      </c>
      <c r="AD137" s="47">
        <f t="shared" si="49"/>
        <v>3.9</v>
      </c>
      <c r="AE137" s="10">
        <f>IF('Indicator Data'!V139="No data","x",ROUND(IF('Indicator Data'!V139&gt;AE$140,10,IF('Indicator Data'!V139&lt;AE$139,0,10-(AE$140-'Indicator Data'!V139)/(AE$140-AE$139)*10)),1))</f>
        <v>4.0999999999999996</v>
      </c>
      <c r="AF137" s="10">
        <f>IF('Indicator Data'!W139="No data","x",ROUND(IF('Indicator Data'!W139&gt;AF$140,10,IF('Indicator Data'!W139&lt;AF$139,0,10-(AF$140-'Indicator Data'!W139)/(AF$140-AF$139)*10)),1))</f>
        <v>1.7</v>
      </c>
      <c r="AG137" s="47">
        <f t="shared" si="50"/>
        <v>2.9</v>
      </c>
      <c r="AH137" s="10">
        <f>IF('Indicator Data'!AP139="No data","x",ROUND(IF('Indicator Data'!AP139&gt;AH$140,10,IF('Indicator Data'!AP139&lt;AH$139,0,10-(AH$140-'Indicator Data'!AP139)/(AH$140-AH$139)*10)),1))</f>
        <v>9</v>
      </c>
      <c r="AI137" s="10">
        <f>IF('Indicator Data'!AQ139="No data","x",ROUND(IF('Indicator Data'!AQ139&gt;AI$140,10,IF('Indicator Data'!AQ139&lt;AI$139,0,10-(AI$140-'Indicator Data'!AQ139)/(AI$140-AI$139)*10)),1))</f>
        <v>5.3</v>
      </c>
      <c r="AJ137" s="47">
        <f t="shared" si="51"/>
        <v>7.2</v>
      </c>
      <c r="AK137" s="31">
        <f>'Indicator Data'!AK139+'Indicator Data'!AJ139*0.5+'Indicator Data'!AI139*0.25</f>
        <v>0</v>
      </c>
      <c r="AL137" s="38">
        <f>AK137/'Indicator Data'!BB139</f>
        <v>0</v>
      </c>
      <c r="AM137" s="47">
        <f t="shared" si="52"/>
        <v>0</v>
      </c>
      <c r="AN137" s="38">
        <f>IF('Indicator Data'!AL139="No data","x",'Indicator Data'!AL139/'Indicator Data'!BB139)</f>
        <v>0.31361943094250783</v>
      </c>
      <c r="AO137" s="10">
        <f t="shared" si="53"/>
        <v>10</v>
      </c>
      <c r="AP137" s="47">
        <f t="shared" si="54"/>
        <v>10</v>
      </c>
      <c r="AQ137" s="32">
        <f t="shared" si="56"/>
        <v>6.2</v>
      </c>
      <c r="AR137" s="50">
        <f t="shared" si="55"/>
        <v>7.9</v>
      </c>
      <c r="AU137" s="8">
        <v>6.9</v>
      </c>
    </row>
    <row r="138" spans="1:47" customFormat="1"/>
    <row r="139" spans="1:47">
      <c r="A139" s="33"/>
      <c r="B139" s="34" t="s">
        <v>367</v>
      </c>
      <c r="C139" s="34"/>
      <c r="D139" s="34">
        <v>0.3</v>
      </c>
      <c r="E139" s="34">
        <v>0.05</v>
      </c>
      <c r="F139" s="34"/>
      <c r="G139" s="34">
        <v>0</v>
      </c>
      <c r="H139" s="34">
        <v>0.25</v>
      </c>
      <c r="I139" s="34"/>
      <c r="J139" s="34"/>
      <c r="K139" s="34"/>
      <c r="L139" s="34">
        <v>0</v>
      </c>
      <c r="M139" s="34">
        <v>0</v>
      </c>
      <c r="N139" s="34"/>
      <c r="O139" s="34">
        <v>0</v>
      </c>
      <c r="P139" s="34"/>
      <c r="Q139" s="34"/>
      <c r="R139" s="34"/>
      <c r="S139" s="34">
        <v>3</v>
      </c>
      <c r="T139" s="34"/>
      <c r="U139" s="36">
        <v>5.0000000000000002E-5</v>
      </c>
      <c r="V139" s="34"/>
      <c r="W139" s="34">
        <v>0</v>
      </c>
      <c r="X139" s="34">
        <v>0</v>
      </c>
      <c r="Y139" s="34">
        <v>0</v>
      </c>
      <c r="Z139" s="34"/>
      <c r="AA139" s="34">
        <v>0</v>
      </c>
      <c r="AB139" s="34"/>
      <c r="AC139" s="34">
        <v>0</v>
      </c>
      <c r="AD139" s="34"/>
      <c r="AE139" s="34">
        <v>0</v>
      </c>
      <c r="AF139" s="34">
        <v>0</v>
      </c>
      <c r="AG139" s="34"/>
      <c r="AH139" s="34">
        <v>1.5</v>
      </c>
      <c r="AI139" s="136">
        <v>1.6</v>
      </c>
      <c r="AJ139" s="34"/>
      <c r="AK139" s="34"/>
      <c r="AL139" s="34"/>
      <c r="AM139" s="35">
        <v>0</v>
      </c>
      <c r="AN139" s="35"/>
      <c r="AO139" s="34">
        <v>0</v>
      </c>
      <c r="AP139" s="34"/>
      <c r="AQ139" s="34"/>
      <c r="AR139" s="34"/>
    </row>
    <row r="140" spans="1:47">
      <c r="A140" s="33"/>
      <c r="B140" s="34" t="s">
        <v>366</v>
      </c>
      <c r="C140" s="34"/>
      <c r="D140" s="34">
        <v>0.95</v>
      </c>
      <c r="E140" s="34">
        <v>0.5</v>
      </c>
      <c r="F140" s="34"/>
      <c r="G140" s="34">
        <v>0.75</v>
      </c>
      <c r="H140" s="34">
        <v>0.65</v>
      </c>
      <c r="I140" s="34"/>
      <c r="J140" s="34"/>
      <c r="K140" s="34"/>
      <c r="L140" s="34">
        <v>500</v>
      </c>
      <c r="M140" s="34">
        <v>15</v>
      </c>
      <c r="N140" s="34"/>
      <c r="O140" s="34">
        <v>100</v>
      </c>
      <c r="P140" s="34"/>
      <c r="Q140" s="34"/>
      <c r="R140" s="34"/>
      <c r="S140" s="34">
        <v>6</v>
      </c>
      <c r="T140" s="34"/>
      <c r="U140" s="35">
        <v>0.1</v>
      </c>
      <c r="V140" s="34"/>
      <c r="W140" s="34">
        <v>5</v>
      </c>
      <c r="X140" s="34">
        <v>550</v>
      </c>
      <c r="Y140" s="34">
        <v>120</v>
      </c>
      <c r="Z140" s="34"/>
      <c r="AA140" s="34">
        <v>50</v>
      </c>
      <c r="AB140" s="34"/>
      <c r="AC140" s="34">
        <v>10</v>
      </c>
      <c r="AD140" s="34"/>
      <c r="AE140" s="34">
        <v>130</v>
      </c>
      <c r="AF140" s="34">
        <v>45</v>
      </c>
      <c r="AG140" s="34"/>
      <c r="AH140" s="34">
        <v>21.5</v>
      </c>
      <c r="AI140" s="136">
        <v>45</v>
      </c>
      <c r="AJ140" s="34"/>
      <c r="AK140" s="34"/>
      <c r="AL140" s="34"/>
      <c r="AM140" s="35">
        <v>0.1</v>
      </c>
      <c r="AN140" s="35"/>
      <c r="AO140" s="34">
        <v>0.2</v>
      </c>
      <c r="AP140" s="34"/>
      <c r="AQ140" s="34"/>
      <c r="AR140" s="34"/>
    </row>
    <row r="141" spans="1:47">
      <c r="AI141" s="137"/>
    </row>
    <row r="143" spans="1:47">
      <c r="AH143" s="186"/>
    </row>
  </sheetData>
  <sortState xmlns:xlrd2="http://schemas.microsoft.com/office/spreadsheetml/2017/richdata2" ref="A3:AR134">
    <sortCondition ref="B3:B134"/>
    <sortCondition ref="A3:A134"/>
  </sortState>
  <mergeCells count="1">
    <mergeCell ref="A1:AR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0"/>
  <sheetViews>
    <sheetView showGridLines="0" workbookViewId="0">
      <pane xSplit="2" ySplit="2" topLeftCell="F3" activePane="bottomRight" state="frozen"/>
      <selection pane="topRight" activeCell="AD123" sqref="AD123"/>
      <selection pane="bottomLeft" activeCell="AD123" sqref="AD123"/>
      <selection pane="bottomRight" activeCell="Q108" sqref="Q108"/>
    </sheetView>
  </sheetViews>
  <sheetFormatPr defaultColWidth="9.1796875" defaultRowHeight="14.5"/>
  <cols>
    <col min="1" max="1" width="49.36328125" style="8" bestFit="1" customWidth="1"/>
    <col min="2" max="3" width="8.1796875" style="25" customWidth="1"/>
    <col min="4" max="6" width="9.1796875" style="8"/>
    <col min="7" max="7" width="9.1796875" style="70"/>
    <col min="8" max="9" width="9.1796875" style="8"/>
    <col min="10" max="11" width="9.1796875" style="70"/>
    <col min="12" max="15" width="9.1796875" style="8"/>
    <col min="16" max="16" width="9.1796875" style="70"/>
    <col min="17" max="18" width="9.81640625" style="23" customWidth="1"/>
    <col min="19" max="19" width="9.1796875" style="8"/>
    <col min="20" max="23" width="9.81640625" style="23" customWidth="1"/>
    <col min="24" max="24" width="9.1796875" style="8"/>
    <col min="25" max="25" width="9.1796875" style="70"/>
    <col min="26" max="16384" width="9.1796875" style="8"/>
  </cols>
  <sheetData>
    <row r="1" spans="1:26">
      <c r="A1" s="222"/>
      <c r="B1" s="222"/>
      <c r="C1" s="222"/>
      <c r="D1" s="222"/>
      <c r="E1" s="222"/>
      <c r="F1" s="222"/>
      <c r="G1" s="222"/>
      <c r="H1" s="222"/>
      <c r="I1" s="222"/>
      <c r="J1" s="222"/>
      <c r="K1" s="222"/>
      <c r="L1" s="222"/>
      <c r="M1" s="222"/>
      <c r="N1" s="222"/>
      <c r="O1" s="222"/>
      <c r="P1" s="222"/>
      <c r="Q1" s="222"/>
      <c r="R1" s="222"/>
      <c r="S1" s="222"/>
      <c r="T1" s="222"/>
      <c r="U1" s="222"/>
      <c r="V1" s="222"/>
      <c r="W1" s="222"/>
      <c r="X1" s="222"/>
      <c r="Y1" s="222"/>
    </row>
    <row r="2" spans="1:26" ht="126.75" customHeight="1" thickBot="1">
      <c r="A2" s="8" t="s">
        <v>23</v>
      </c>
      <c r="B2" s="71" t="s">
        <v>25</v>
      </c>
      <c r="C2" s="71" t="s">
        <v>26</v>
      </c>
      <c r="D2" s="61" t="s">
        <v>405</v>
      </c>
      <c r="E2" s="112" t="s">
        <v>406</v>
      </c>
      <c r="F2" s="61" t="s">
        <v>407</v>
      </c>
      <c r="G2" s="62" t="s">
        <v>48</v>
      </c>
      <c r="H2" s="61" t="s">
        <v>408</v>
      </c>
      <c r="I2" s="61" t="s">
        <v>409</v>
      </c>
      <c r="J2" s="62" t="s">
        <v>49</v>
      </c>
      <c r="K2" s="63" t="s">
        <v>410</v>
      </c>
      <c r="L2" s="61" t="s">
        <v>411</v>
      </c>
      <c r="M2" s="61" t="s">
        <v>412</v>
      </c>
      <c r="N2" s="61" t="s">
        <v>413</v>
      </c>
      <c r="O2" s="61" t="s">
        <v>414</v>
      </c>
      <c r="P2" s="62" t="s">
        <v>51</v>
      </c>
      <c r="Q2" s="61" t="s">
        <v>415</v>
      </c>
      <c r="R2" s="61" t="s">
        <v>416</v>
      </c>
      <c r="S2" s="62" t="s">
        <v>417</v>
      </c>
      <c r="T2" s="61" t="s">
        <v>418</v>
      </c>
      <c r="U2" s="61" t="s">
        <v>419</v>
      </c>
      <c r="V2" s="61" t="s">
        <v>420</v>
      </c>
      <c r="W2" s="61" t="s">
        <v>421</v>
      </c>
      <c r="X2" s="62" t="s">
        <v>422</v>
      </c>
      <c r="Y2" s="63" t="s">
        <v>423</v>
      </c>
    </row>
    <row r="3" spans="1:26">
      <c r="A3" s="8" t="s">
        <v>65</v>
      </c>
      <c r="B3" s="25" t="s">
        <v>66</v>
      </c>
      <c r="C3" s="25" t="s">
        <v>67</v>
      </c>
      <c r="D3" s="2">
        <f>IF('Indicator Data'!AR5="No data","x",ROUND(IF('Indicator Data'!AR5&gt;D$140,0,IF('Indicator Data'!AR5&lt;D$139,10,(D$140-'Indicator Data'!AR5)/(D$140-D$139)*10)),1))</f>
        <v>3.2</v>
      </c>
      <c r="E3" s="113">
        <f>('Indicator Data'!BE5+'Indicator Data'!BF5+'Indicator Data'!BG5)/'Indicator Data'!BD5*1000000</f>
        <v>0.22498739192962941</v>
      </c>
      <c r="F3" s="2">
        <f>ROUND(IF(E3&gt;F$140,0,IF(E3&lt;F$139,10,(F$140-E3)/(F$140-F$139)*10)),1)</f>
        <v>7.8</v>
      </c>
      <c r="G3" s="3">
        <f>ROUND(AVERAGE(D3,F3),1)</f>
        <v>5.5</v>
      </c>
      <c r="H3" s="2">
        <f>IF('Indicator Data'!AT5="No data","x",ROUND(IF('Indicator Data'!AT5&gt;H$140,0,IF('Indicator Data'!AT5&lt;H$139,10,(H$140-'Indicator Data'!AT5)/(H$140-H$139)*10)),1))</f>
        <v>5.9</v>
      </c>
      <c r="I3" s="2">
        <f>IF('Indicator Data'!AS5="No data","x",ROUND(IF('Indicator Data'!AS5&gt;I$140,0,IF('Indicator Data'!AS5&lt;I$139,10,(I$140-'Indicator Data'!AS5)/(I$140-I$139)*10)),1))</f>
        <v>6.7</v>
      </c>
      <c r="J3" s="3">
        <f>IF(AND(H3="x",I3="x"),"x",ROUND(AVERAGE(H3,I3),1))</f>
        <v>6.3</v>
      </c>
      <c r="K3" s="5">
        <f>ROUND(AVERAGE(G3,J3),1)</f>
        <v>5.9</v>
      </c>
      <c r="L3" s="2">
        <f>IF('Indicator Data'!AV5="No data","x",ROUND(IF('Indicator Data'!AV5^2&gt;L$140,0,IF('Indicator Data'!AV5^2&lt;L$139,10,(L$140-'Indicator Data'!AV5^2)/(L$140-L$139)*10)),1))</f>
        <v>9.4</v>
      </c>
      <c r="M3" s="2">
        <f>IF(OR('Indicator Data'!AU5=0,'Indicator Data'!AU5="No data"),"x",ROUND(IF('Indicator Data'!AU5&gt;M$140,0,IF('Indicator Data'!AU5&lt;M$139,10,(M$140-'Indicator Data'!AU5)/(M$140-M$139)*10)),1))</f>
        <v>9.6</v>
      </c>
      <c r="N3" s="2">
        <f>IF('Indicator Data'!AW5="No data","x",ROUND(IF('Indicator Data'!AW5&gt;N$140,0,IF('Indicator Data'!AW5&lt;N$139,10,(N$140-'Indicator Data'!AW5)/(N$140-N$139)*10)),1))</f>
        <v>8</v>
      </c>
      <c r="O3" s="2">
        <f>IF('Indicator Data'!AX5="No data","x",ROUND(IF('Indicator Data'!AX5&gt;O$140,0,IF('Indicator Data'!AX5&lt;O$139,10,(O$140-'Indicator Data'!AX5)/(O$140-O$139)*10)),1))</f>
        <v>4.5</v>
      </c>
      <c r="P3" s="3">
        <f>IF(AND(L3="x",M3="x",N3="x",O3="x"),"x",ROUND(AVERAGE(L3,M3,N3,O3),1))</f>
        <v>7.9</v>
      </c>
      <c r="Q3" s="2">
        <f>IF('Indicator Data'!AY5="No data","x",ROUND(IF('Indicator Data'!AY5&gt;Q$140,0,IF('Indicator Data'!AY5&lt;Q$139,10,(Q$140-'Indicator Data'!AY5)/(Q$140-Q$139)*10)),1))</f>
        <v>9.3000000000000007</v>
      </c>
      <c r="R3" s="2">
        <f>IF('Indicator Data'!AZ5="No data","x",ROUND(IF('Indicator Data'!AZ5&gt;R$140,0,IF('Indicator Data'!AZ5&lt;R$139,10,(R$140-'Indicator Data'!AZ5)/(R$140-R$139)*10)),1))</f>
        <v>9.6</v>
      </c>
      <c r="S3" s="3">
        <f>IF(AND(Q3="x",R3="x"),"x",ROUND(AVERAGE(R3,Q3),1))</f>
        <v>9.5</v>
      </c>
      <c r="T3" s="2">
        <f>IF('Indicator Data'!X5="No data","x",ROUND(IF('Indicator Data'!X5&gt;T$140,0,IF('Indicator Data'!X5&lt;T$139,10,(T$140-'Indicator Data'!X5)/(T$140-T$139)*10)),1))</f>
        <v>10</v>
      </c>
      <c r="U3" s="2">
        <f>IF('Indicator Data'!Y5="No data","x",ROUND(IF('Indicator Data'!Y5&gt;U$140,0,IF('Indicator Data'!Y5&lt;U$139,10,(U$140-'Indicator Data'!Y5)/(U$140-U$139)*10)),1))</f>
        <v>0.4</v>
      </c>
      <c r="V3" s="2">
        <f>IF('Indicator Data'!Z5="No data","x",ROUND(IF('Indicator Data'!Z5&gt;V$140,0,IF('Indicator Data'!Z5&lt;V$139,10,(V$140-'Indicator Data'!Z5)/(V$140-V$139)*10)),1))</f>
        <v>2.8</v>
      </c>
      <c r="W3" s="2">
        <f>IF('Indicator Data'!AE5="No data","x",ROUND(IF('Indicator Data'!AE5&gt;W$140,0,IF('Indicator Data'!AE5&lt;W$139,10,(W$140-'Indicator Data'!AE5)/(W$140-W$139)*10)),1))</f>
        <v>9.6999999999999993</v>
      </c>
      <c r="X3" s="3">
        <f>IF(AND(T3="x",V3="x",W3="x"),"x",ROUND(AVERAGE(T3,V3,W3,U3),1))</f>
        <v>5.7</v>
      </c>
      <c r="Y3" s="5">
        <f>ROUND(AVERAGE(S3,P3,X3),1)</f>
        <v>7.7</v>
      </c>
      <c r="Z3" s="72"/>
    </row>
    <row r="4" spans="1:26">
      <c r="A4" s="8" t="s">
        <v>68</v>
      </c>
      <c r="B4" s="25" t="s">
        <v>66</v>
      </c>
      <c r="C4" s="25" t="s">
        <v>69</v>
      </c>
      <c r="D4" s="2">
        <f>IF('Indicator Data'!AR6="No data","x",ROUND(IF('Indicator Data'!AR6&gt;D$140,0,IF('Indicator Data'!AR6&lt;D$139,10,(D$140-'Indicator Data'!AR6)/(D$140-D$139)*10)),1))</f>
        <v>3.2</v>
      </c>
      <c r="E4" s="113">
        <f>('Indicator Data'!BE6+'Indicator Data'!BF6+'Indicator Data'!BG6)/'Indicator Data'!BD6*1000000</f>
        <v>0.22498739192962941</v>
      </c>
      <c r="F4" s="2">
        <f t="shared" ref="F4:F67" si="0">ROUND(IF(E4&gt;F$140,0,IF(E4&lt;F$139,10,(F$140-E4)/(F$140-F$139)*10)),1)</f>
        <v>7.8</v>
      </c>
      <c r="G4" s="3">
        <f t="shared" ref="G4:G67" si="1">ROUND(AVERAGE(D4,F4),1)</f>
        <v>5.5</v>
      </c>
      <c r="H4" s="2">
        <f>IF('Indicator Data'!AT6="No data","x",ROUND(IF('Indicator Data'!AT6&gt;H$140,0,IF('Indicator Data'!AT6&lt;H$139,10,(H$140-'Indicator Data'!AT6)/(H$140-H$139)*10)),1))</f>
        <v>5.9</v>
      </c>
      <c r="I4" s="2">
        <f>IF('Indicator Data'!AS6="No data","x",ROUND(IF('Indicator Data'!AS6&gt;I$140,0,IF('Indicator Data'!AS6&lt;I$139,10,(I$140-'Indicator Data'!AS6)/(I$140-I$139)*10)),1))</f>
        <v>6.7</v>
      </c>
      <c r="J4" s="3">
        <f t="shared" ref="J4:J67" si="2">IF(AND(H4="x",I4="x"),"x",ROUND(AVERAGE(H4,I4),1))</f>
        <v>6.3</v>
      </c>
      <c r="K4" s="5">
        <f t="shared" ref="K4:K67" si="3">ROUND(AVERAGE(G4,J4),1)</f>
        <v>5.9</v>
      </c>
      <c r="L4" s="2">
        <f>IF('Indicator Data'!AV6="No data","x",ROUND(IF('Indicator Data'!AV6^2&gt;L$140,0,IF('Indicator Data'!AV6^2&lt;L$139,10,(L$140-'Indicator Data'!AV6^2)/(L$140-L$139)*10)),1))</f>
        <v>9.5</v>
      </c>
      <c r="M4" s="2">
        <f>IF(OR('Indicator Data'!AU6=0,'Indicator Data'!AU6="No data"),"x",ROUND(IF('Indicator Data'!AU6&gt;M$140,0,IF('Indicator Data'!AU6&lt;M$139,10,(M$140-'Indicator Data'!AU6)/(M$140-M$139)*10)),1))</f>
        <v>7.6</v>
      </c>
      <c r="N4" s="2">
        <f>IF('Indicator Data'!AW6="No data","x",ROUND(IF('Indicator Data'!AW6&gt;N$140,0,IF('Indicator Data'!AW6&lt;N$139,10,(N$140-'Indicator Data'!AW6)/(N$140-N$139)*10)),1))</f>
        <v>8</v>
      </c>
      <c r="O4" s="2">
        <f>IF('Indicator Data'!AX6="No data","x",ROUND(IF('Indicator Data'!AX6&gt;O$140,0,IF('Indicator Data'!AX6&lt;O$139,10,(O$140-'Indicator Data'!AX6)/(O$140-O$139)*10)),1))</f>
        <v>4.5</v>
      </c>
      <c r="P4" s="3">
        <f t="shared" ref="P4:P67" si="4">IF(AND(L4="x",M4="x",N4="x",O4="x"),"x",ROUND(AVERAGE(L4,M4,N4,O4),1))</f>
        <v>7.4</v>
      </c>
      <c r="Q4" s="2">
        <f>IF('Indicator Data'!AY6="No data","x",ROUND(IF('Indicator Data'!AY6&gt;Q$140,0,IF('Indicator Data'!AY6&lt;Q$139,10,(Q$140-'Indicator Data'!AY6)/(Q$140-Q$139)*10)),1))</f>
        <v>8.4</v>
      </c>
      <c r="R4" s="2">
        <f>IF('Indicator Data'!AZ6="No data","x",ROUND(IF('Indicator Data'!AZ6&gt;R$140,0,IF('Indicator Data'!AZ6&lt;R$139,10,(R$140-'Indicator Data'!AZ6)/(R$140-R$139)*10)),1))</f>
        <v>9.1999999999999993</v>
      </c>
      <c r="S4" s="3">
        <f t="shared" ref="S4:S67" si="5">IF(AND(Q4="x",R4="x"),"x",ROUND(AVERAGE(R4,Q4),1))</f>
        <v>8.8000000000000007</v>
      </c>
      <c r="T4" s="2">
        <f>IF('Indicator Data'!X6="No data","x",ROUND(IF('Indicator Data'!X6&gt;T$140,0,IF('Indicator Data'!X6&lt;T$139,10,(T$140-'Indicator Data'!X6)/(T$140-T$139)*10)),1))</f>
        <v>10</v>
      </c>
      <c r="U4" s="2">
        <f>IF('Indicator Data'!Y6="No data","x",ROUND(IF('Indicator Data'!Y6&gt;U$140,0,IF('Indicator Data'!Y6&lt;U$139,10,(U$140-'Indicator Data'!Y6)/(U$140-U$139)*10)),1))</f>
        <v>0.4</v>
      </c>
      <c r="V4" s="2">
        <f>IF('Indicator Data'!Z6="No data","x",ROUND(IF('Indicator Data'!Z6&gt;V$140,0,IF('Indicator Data'!Z6&lt;V$139,10,(V$140-'Indicator Data'!Z6)/(V$140-V$139)*10)),1))</f>
        <v>0</v>
      </c>
      <c r="W4" s="2">
        <f>IF('Indicator Data'!AE6="No data","x",ROUND(IF('Indicator Data'!AE6&gt;W$140,0,IF('Indicator Data'!AE6&lt;W$139,10,(W$140-'Indicator Data'!AE6)/(W$140-W$139)*10)),1))</f>
        <v>9.6999999999999993</v>
      </c>
      <c r="X4" s="3">
        <f t="shared" ref="X4:X67" si="6">IF(AND(T4="x",V4="x",W4="x"),"x",ROUND(AVERAGE(T4,V4,W4,U4),1))</f>
        <v>5</v>
      </c>
      <c r="Y4" s="5">
        <f t="shared" ref="Y4:Y67" si="7">ROUND(AVERAGE(S4,P4,X4),1)</f>
        <v>7.1</v>
      </c>
      <c r="Z4" s="72"/>
    </row>
    <row r="5" spans="1:26">
      <c r="A5" s="8" t="s">
        <v>70</v>
      </c>
      <c r="B5" s="25" t="s">
        <v>66</v>
      </c>
      <c r="C5" s="25" t="s">
        <v>71</v>
      </c>
      <c r="D5" s="2">
        <f>IF('Indicator Data'!AR7="No data","x",ROUND(IF('Indicator Data'!AR7&gt;D$140,0,IF('Indicator Data'!AR7&lt;D$139,10,(D$140-'Indicator Data'!AR7)/(D$140-D$139)*10)),1))</f>
        <v>3.2</v>
      </c>
      <c r="E5" s="113">
        <f>('Indicator Data'!BE7+'Indicator Data'!BF7+'Indicator Data'!BG7)/'Indicator Data'!BD7*1000000</f>
        <v>0.22498739192962941</v>
      </c>
      <c r="F5" s="2">
        <f t="shared" si="0"/>
        <v>7.8</v>
      </c>
      <c r="G5" s="3">
        <f t="shared" si="1"/>
        <v>5.5</v>
      </c>
      <c r="H5" s="2">
        <f>IF('Indicator Data'!AT7="No data","x",ROUND(IF('Indicator Data'!AT7&gt;H$140,0,IF('Indicator Data'!AT7&lt;H$139,10,(H$140-'Indicator Data'!AT7)/(H$140-H$139)*10)),1))</f>
        <v>5.9</v>
      </c>
      <c r="I5" s="2">
        <f>IF('Indicator Data'!AS7="No data","x",ROUND(IF('Indicator Data'!AS7&gt;I$140,0,IF('Indicator Data'!AS7&lt;I$139,10,(I$140-'Indicator Data'!AS7)/(I$140-I$139)*10)),1))</f>
        <v>6.7</v>
      </c>
      <c r="J5" s="3">
        <f t="shared" si="2"/>
        <v>6.3</v>
      </c>
      <c r="K5" s="5">
        <f t="shared" si="3"/>
        <v>5.9</v>
      </c>
      <c r="L5" s="2">
        <f>IF('Indicator Data'!AV7="No data","x",ROUND(IF('Indicator Data'!AV7^2&gt;L$140,0,IF('Indicator Data'!AV7^2&lt;L$139,10,(L$140-'Indicator Data'!AV7^2)/(L$140-L$139)*10)),1))</f>
        <v>4.7</v>
      </c>
      <c r="M5" s="2">
        <f>IF(OR('Indicator Data'!AU7=0,'Indicator Data'!AU7="No data"),"x",ROUND(IF('Indicator Data'!AU7&gt;M$140,0,IF('Indicator Data'!AU7&lt;M$139,10,(M$140-'Indicator Data'!AU7)/(M$140-M$139)*10)),1))</f>
        <v>5.2</v>
      </c>
      <c r="N5" s="2">
        <f>IF('Indicator Data'!AW7="No data","x",ROUND(IF('Indicator Data'!AW7&gt;N$140,0,IF('Indicator Data'!AW7&lt;N$139,10,(N$140-'Indicator Data'!AW7)/(N$140-N$139)*10)),1))</f>
        <v>8</v>
      </c>
      <c r="O5" s="2">
        <f>IF('Indicator Data'!AX7="No data","x",ROUND(IF('Indicator Data'!AX7&gt;O$140,0,IF('Indicator Data'!AX7&lt;O$139,10,(O$140-'Indicator Data'!AX7)/(O$140-O$139)*10)),1))</f>
        <v>4.5</v>
      </c>
      <c r="P5" s="3">
        <f t="shared" si="4"/>
        <v>5.6</v>
      </c>
      <c r="Q5" s="2">
        <f>IF('Indicator Data'!AY7="No data","x",ROUND(IF('Indicator Data'!AY7&gt;Q$140,0,IF('Indicator Data'!AY7&lt;Q$139,10,(Q$140-'Indicator Data'!AY7)/(Q$140-Q$139)*10)),1))</f>
        <v>4.8</v>
      </c>
      <c r="R5" s="2">
        <f>IF('Indicator Data'!AZ7="No data","x",ROUND(IF('Indicator Data'!AZ7&gt;R$140,0,IF('Indicator Data'!AZ7&lt;R$139,10,(R$140-'Indicator Data'!AZ7)/(R$140-R$139)*10)),1))</f>
        <v>3.8</v>
      </c>
      <c r="S5" s="3">
        <f t="shared" si="5"/>
        <v>4.3</v>
      </c>
      <c r="T5" s="2">
        <f>IF('Indicator Data'!X7="No data","x",ROUND(IF('Indicator Data'!X7&gt;T$140,0,IF('Indicator Data'!X7&lt;T$139,10,(T$140-'Indicator Data'!X7)/(T$140-T$139)*10)),1))</f>
        <v>9.9</v>
      </c>
      <c r="U5" s="2">
        <f>IF('Indicator Data'!Y7="No data","x",ROUND(IF('Indicator Data'!Y7&gt;U$140,0,IF('Indicator Data'!Y7&lt;U$139,10,(U$140-'Indicator Data'!Y7)/(U$140-U$139)*10)),1))</f>
        <v>0.4</v>
      </c>
      <c r="V5" s="2">
        <f>IF('Indicator Data'!Z7="No data","x",ROUND(IF('Indicator Data'!Z7&gt;V$140,0,IF('Indicator Data'!Z7&lt;V$139,10,(V$140-'Indicator Data'!Z7)/(V$140-V$139)*10)),1))</f>
        <v>0</v>
      </c>
      <c r="W5" s="2">
        <f>IF('Indicator Data'!AE7="No data","x",ROUND(IF('Indicator Data'!AE7&gt;W$140,0,IF('Indicator Data'!AE7&lt;W$139,10,(W$140-'Indicator Data'!AE7)/(W$140-W$139)*10)),1))</f>
        <v>9.6999999999999993</v>
      </c>
      <c r="X5" s="3">
        <f t="shared" si="6"/>
        <v>5</v>
      </c>
      <c r="Y5" s="5">
        <f t="shared" si="7"/>
        <v>5</v>
      </c>
      <c r="Z5" s="72"/>
    </row>
    <row r="6" spans="1:26">
      <c r="A6" s="8" t="s">
        <v>72</v>
      </c>
      <c r="B6" s="25" t="s">
        <v>66</v>
      </c>
      <c r="C6" s="25" t="s">
        <v>73</v>
      </c>
      <c r="D6" s="2">
        <f>IF('Indicator Data'!AR8="No data","x",ROUND(IF('Indicator Data'!AR8&gt;D$140,0,IF('Indicator Data'!AR8&lt;D$139,10,(D$140-'Indicator Data'!AR8)/(D$140-D$139)*10)),1))</f>
        <v>3.2</v>
      </c>
      <c r="E6" s="113">
        <f>('Indicator Data'!BE8+'Indicator Data'!BF8+'Indicator Data'!BG8)/'Indicator Data'!BD8*1000000</f>
        <v>0.22498739192962941</v>
      </c>
      <c r="F6" s="2">
        <f t="shared" si="0"/>
        <v>7.8</v>
      </c>
      <c r="G6" s="3">
        <f t="shared" si="1"/>
        <v>5.5</v>
      </c>
      <c r="H6" s="2">
        <f>IF('Indicator Data'!AT8="No data","x",ROUND(IF('Indicator Data'!AT8&gt;H$140,0,IF('Indicator Data'!AT8&lt;H$139,10,(H$140-'Indicator Data'!AT8)/(H$140-H$139)*10)),1))</f>
        <v>5.9</v>
      </c>
      <c r="I6" s="2">
        <f>IF('Indicator Data'!AS8="No data","x",ROUND(IF('Indicator Data'!AS8&gt;I$140,0,IF('Indicator Data'!AS8&lt;I$139,10,(I$140-'Indicator Data'!AS8)/(I$140-I$139)*10)),1))</f>
        <v>6.7</v>
      </c>
      <c r="J6" s="3">
        <f t="shared" si="2"/>
        <v>6.3</v>
      </c>
      <c r="K6" s="5">
        <f t="shared" si="3"/>
        <v>5.9</v>
      </c>
      <c r="L6" s="2">
        <f>IF('Indicator Data'!AV8="No data","x",ROUND(IF('Indicator Data'!AV8^2&gt;L$140,0,IF('Indicator Data'!AV8^2&lt;L$139,10,(L$140-'Indicator Data'!AV8^2)/(L$140-L$139)*10)),1))</f>
        <v>10</v>
      </c>
      <c r="M6" s="2">
        <f>IF(OR('Indicator Data'!AU8=0,'Indicator Data'!AU8="No data"),"x",ROUND(IF('Indicator Data'!AU8&gt;M$140,0,IF('Indicator Data'!AU8&lt;M$139,10,(M$140-'Indicator Data'!AU8)/(M$140-M$139)*10)),1))</f>
        <v>9.5</v>
      </c>
      <c r="N6" s="2">
        <f>IF('Indicator Data'!AW8="No data","x",ROUND(IF('Indicator Data'!AW8&gt;N$140,0,IF('Indicator Data'!AW8&lt;N$139,10,(N$140-'Indicator Data'!AW8)/(N$140-N$139)*10)),1))</f>
        <v>8</v>
      </c>
      <c r="O6" s="2">
        <f>IF('Indicator Data'!AX8="No data","x",ROUND(IF('Indicator Data'!AX8&gt;O$140,0,IF('Indicator Data'!AX8&lt;O$139,10,(O$140-'Indicator Data'!AX8)/(O$140-O$139)*10)),1))</f>
        <v>4.5</v>
      </c>
      <c r="P6" s="3">
        <f t="shared" si="4"/>
        <v>8</v>
      </c>
      <c r="Q6" s="2">
        <f>IF('Indicator Data'!AY8="No data","x",ROUND(IF('Indicator Data'!AY8&gt;Q$140,0,IF('Indicator Data'!AY8&lt;Q$139,10,(Q$140-'Indicator Data'!AY8)/(Q$140-Q$139)*10)),1))</f>
        <v>8.9</v>
      </c>
      <c r="R6" s="2">
        <f>IF('Indicator Data'!AZ8="No data","x",ROUND(IF('Indicator Data'!AZ8&gt;R$140,0,IF('Indicator Data'!AZ8&lt;R$139,10,(R$140-'Indicator Data'!AZ8)/(R$140-R$139)*10)),1))</f>
        <v>10</v>
      </c>
      <c r="S6" s="3">
        <f t="shared" si="5"/>
        <v>9.5</v>
      </c>
      <c r="T6" s="2">
        <f>IF('Indicator Data'!X8="No data","x",ROUND(IF('Indicator Data'!X8&gt;T$140,0,IF('Indicator Data'!X8&lt;T$139,10,(T$140-'Indicator Data'!X8)/(T$140-T$139)*10)),1))</f>
        <v>10</v>
      </c>
      <c r="U6" s="2">
        <f>IF('Indicator Data'!Y8="No data","x",ROUND(IF('Indicator Data'!Y8&gt;U$140,0,IF('Indicator Data'!Y8&lt;U$139,10,(U$140-'Indicator Data'!Y8)/(U$140-U$139)*10)),1))</f>
        <v>0.4</v>
      </c>
      <c r="V6" s="2">
        <f>IF('Indicator Data'!Z8="No data","x",ROUND(IF('Indicator Data'!Z8&gt;V$140,0,IF('Indicator Data'!Z8&lt;V$139,10,(V$140-'Indicator Data'!Z8)/(V$140-V$139)*10)),1))</f>
        <v>1.3</v>
      </c>
      <c r="W6" s="2">
        <f>IF('Indicator Data'!AE8="No data","x",ROUND(IF('Indicator Data'!AE8&gt;W$140,0,IF('Indicator Data'!AE8&lt;W$139,10,(W$140-'Indicator Data'!AE8)/(W$140-W$139)*10)),1))</f>
        <v>9.6999999999999993</v>
      </c>
      <c r="X6" s="3">
        <f t="shared" si="6"/>
        <v>5.4</v>
      </c>
      <c r="Y6" s="5">
        <f t="shared" si="7"/>
        <v>7.6</v>
      </c>
      <c r="Z6" s="72"/>
    </row>
    <row r="7" spans="1:26">
      <c r="A7" s="8" t="s">
        <v>74</v>
      </c>
      <c r="B7" s="25" t="s">
        <v>66</v>
      </c>
      <c r="C7" s="25" t="s">
        <v>75</v>
      </c>
      <c r="D7" s="2">
        <f>IF('Indicator Data'!AR9="No data","x",ROUND(IF('Indicator Data'!AR9&gt;D$140,0,IF('Indicator Data'!AR9&lt;D$139,10,(D$140-'Indicator Data'!AR9)/(D$140-D$139)*10)),1))</f>
        <v>3.2</v>
      </c>
      <c r="E7" s="113">
        <f>('Indicator Data'!BE9+'Indicator Data'!BF9+'Indicator Data'!BG9)/'Indicator Data'!BD9*1000000</f>
        <v>0.22498739192962941</v>
      </c>
      <c r="F7" s="2">
        <f t="shared" si="0"/>
        <v>7.8</v>
      </c>
      <c r="G7" s="3">
        <f t="shared" si="1"/>
        <v>5.5</v>
      </c>
      <c r="H7" s="2">
        <f>IF('Indicator Data'!AT9="No data","x",ROUND(IF('Indicator Data'!AT9&gt;H$140,0,IF('Indicator Data'!AT9&lt;H$139,10,(H$140-'Indicator Data'!AT9)/(H$140-H$139)*10)),1))</f>
        <v>5.9</v>
      </c>
      <c r="I7" s="2">
        <f>IF('Indicator Data'!AS9="No data","x",ROUND(IF('Indicator Data'!AS9&gt;I$140,0,IF('Indicator Data'!AS9&lt;I$139,10,(I$140-'Indicator Data'!AS9)/(I$140-I$139)*10)),1))</f>
        <v>6.7</v>
      </c>
      <c r="J7" s="3">
        <f t="shared" si="2"/>
        <v>6.3</v>
      </c>
      <c r="K7" s="5">
        <f t="shared" si="3"/>
        <v>5.9</v>
      </c>
      <c r="L7" s="2">
        <f>IF('Indicator Data'!AV9="No data","x",ROUND(IF('Indicator Data'!AV9^2&gt;L$140,0,IF('Indicator Data'!AV9^2&lt;L$139,10,(L$140-'Indicator Data'!AV9^2)/(L$140-L$139)*10)),1))</f>
        <v>10</v>
      </c>
      <c r="M7" s="2">
        <f>IF(OR('Indicator Data'!AU9=0,'Indicator Data'!AU9="No data"),"x",ROUND(IF('Indicator Data'!AU9&gt;M$140,0,IF('Indicator Data'!AU9&lt;M$139,10,(M$140-'Indicator Data'!AU9)/(M$140-M$139)*10)),1))</f>
        <v>9.6</v>
      </c>
      <c r="N7" s="2">
        <f>IF('Indicator Data'!AW9="No data","x",ROUND(IF('Indicator Data'!AW9&gt;N$140,0,IF('Indicator Data'!AW9&lt;N$139,10,(N$140-'Indicator Data'!AW9)/(N$140-N$139)*10)),1))</f>
        <v>8</v>
      </c>
      <c r="O7" s="2">
        <f>IF('Indicator Data'!AX9="No data","x",ROUND(IF('Indicator Data'!AX9&gt;O$140,0,IF('Indicator Data'!AX9&lt;O$139,10,(O$140-'Indicator Data'!AX9)/(O$140-O$139)*10)),1))</f>
        <v>4.5</v>
      </c>
      <c r="P7" s="3">
        <f t="shared" si="4"/>
        <v>8</v>
      </c>
      <c r="Q7" s="2">
        <f>IF('Indicator Data'!AY9="No data","x",ROUND(IF('Indicator Data'!AY9&gt;Q$140,0,IF('Indicator Data'!AY9&lt;Q$139,10,(Q$140-'Indicator Data'!AY9)/(Q$140-Q$139)*10)),1))</f>
        <v>7.3</v>
      </c>
      <c r="R7" s="2">
        <f>IF('Indicator Data'!AZ9="No data","x",ROUND(IF('Indicator Data'!AZ9&gt;R$140,0,IF('Indicator Data'!AZ9&lt;R$139,10,(R$140-'Indicator Data'!AZ9)/(R$140-R$139)*10)),1))</f>
        <v>10</v>
      </c>
      <c r="S7" s="3">
        <f t="shared" si="5"/>
        <v>8.6999999999999993</v>
      </c>
      <c r="T7" s="2">
        <f>IF('Indicator Data'!X9="No data","x",ROUND(IF('Indicator Data'!X9&gt;T$140,0,IF('Indicator Data'!X9&lt;T$139,10,(T$140-'Indicator Data'!X9)/(T$140-T$139)*10)),1))</f>
        <v>10</v>
      </c>
      <c r="U7" s="2">
        <f>IF('Indicator Data'!Y9="No data","x",ROUND(IF('Indicator Data'!Y9&gt;U$140,0,IF('Indicator Data'!Y9&lt;U$139,10,(U$140-'Indicator Data'!Y9)/(U$140-U$139)*10)),1))</f>
        <v>0.4</v>
      </c>
      <c r="V7" s="2">
        <f>IF('Indicator Data'!Z9="No data","x",ROUND(IF('Indicator Data'!Z9&gt;V$140,0,IF('Indicator Data'!Z9&lt;V$139,10,(V$140-'Indicator Data'!Z9)/(V$140-V$139)*10)),1))</f>
        <v>0.5</v>
      </c>
      <c r="W7" s="2">
        <f>IF('Indicator Data'!AE9="No data","x",ROUND(IF('Indicator Data'!AE9&gt;W$140,0,IF('Indicator Data'!AE9&lt;W$139,10,(W$140-'Indicator Data'!AE9)/(W$140-W$139)*10)),1))</f>
        <v>9.6999999999999993</v>
      </c>
      <c r="X7" s="3">
        <f t="shared" si="6"/>
        <v>5.2</v>
      </c>
      <c r="Y7" s="5">
        <f t="shared" si="7"/>
        <v>7.3</v>
      </c>
      <c r="Z7" s="72"/>
    </row>
    <row r="8" spans="1:26">
      <c r="A8" s="8" t="s">
        <v>76</v>
      </c>
      <c r="B8" s="25" t="s">
        <v>66</v>
      </c>
      <c r="C8" s="25" t="s">
        <v>77</v>
      </c>
      <c r="D8" s="2">
        <f>IF('Indicator Data'!AR10="No data","x",ROUND(IF('Indicator Data'!AR10&gt;D$140,0,IF('Indicator Data'!AR10&lt;D$139,10,(D$140-'Indicator Data'!AR10)/(D$140-D$139)*10)),1))</f>
        <v>3.2</v>
      </c>
      <c r="E8" s="113">
        <f>('Indicator Data'!BE10+'Indicator Data'!BF10+'Indicator Data'!BG10)/'Indicator Data'!BD10*1000000</f>
        <v>0.22498739192962941</v>
      </c>
      <c r="F8" s="2">
        <f t="shared" si="0"/>
        <v>7.8</v>
      </c>
      <c r="G8" s="3">
        <f t="shared" si="1"/>
        <v>5.5</v>
      </c>
      <c r="H8" s="2">
        <f>IF('Indicator Data'!AT10="No data","x",ROUND(IF('Indicator Data'!AT10&gt;H$140,0,IF('Indicator Data'!AT10&lt;H$139,10,(H$140-'Indicator Data'!AT10)/(H$140-H$139)*10)),1))</f>
        <v>5.9</v>
      </c>
      <c r="I8" s="2">
        <f>IF('Indicator Data'!AS10="No data","x",ROUND(IF('Indicator Data'!AS10&gt;I$140,0,IF('Indicator Data'!AS10&lt;I$139,10,(I$140-'Indicator Data'!AS10)/(I$140-I$139)*10)),1))</f>
        <v>6.7</v>
      </c>
      <c r="J8" s="3">
        <f t="shared" si="2"/>
        <v>6.3</v>
      </c>
      <c r="K8" s="5">
        <f t="shared" si="3"/>
        <v>5.9</v>
      </c>
      <c r="L8" s="2">
        <f>IF('Indicator Data'!AV10="No data","x",ROUND(IF('Indicator Data'!AV10^2&gt;L$140,0,IF('Indicator Data'!AV10^2&lt;L$139,10,(L$140-'Indicator Data'!AV10^2)/(L$140-L$139)*10)),1))</f>
        <v>9.9</v>
      </c>
      <c r="M8" s="2">
        <f>IF(OR('Indicator Data'!AU10=0,'Indicator Data'!AU10="No data"),"x",ROUND(IF('Indicator Data'!AU10&gt;M$140,0,IF('Indicator Data'!AU10&lt;M$139,10,(M$140-'Indicator Data'!AU10)/(M$140-M$139)*10)),1))</f>
        <v>9.3000000000000007</v>
      </c>
      <c r="N8" s="2">
        <f>IF('Indicator Data'!AW10="No data","x",ROUND(IF('Indicator Data'!AW10&gt;N$140,0,IF('Indicator Data'!AW10&lt;N$139,10,(N$140-'Indicator Data'!AW10)/(N$140-N$139)*10)),1))</f>
        <v>8</v>
      </c>
      <c r="O8" s="2">
        <f>IF('Indicator Data'!AX10="No data","x",ROUND(IF('Indicator Data'!AX10&gt;O$140,0,IF('Indicator Data'!AX10&lt;O$139,10,(O$140-'Indicator Data'!AX10)/(O$140-O$139)*10)),1))</f>
        <v>4.5</v>
      </c>
      <c r="P8" s="3">
        <f t="shared" si="4"/>
        <v>7.9</v>
      </c>
      <c r="Q8" s="2">
        <f>IF('Indicator Data'!AY10="No data","x",ROUND(IF('Indicator Data'!AY10&gt;Q$140,0,IF('Indicator Data'!AY10&lt;Q$139,10,(Q$140-'Indicator Data'!AY10)/(Q$140-Q$139)*10)),1))</f>
        <v>7.4</v>
      </c>
      <c r="R8" s="2">
        <f>IF('Indicator Data'!AZ10="No data","x",ROUND(IF('Indicator Data'!AZ10&gt;R$140,0,IF('Indicator Data'!AZ10&lt;R$139,10,(R$140-'Indicator Data'!AZ10)/(R$140-R$139)*10)),1))</f>
        <v>10</v>
      </c>
      <c r="S8" s="3">
        <f t="shared" si="5"/>
        <v>8.6999999999999993</v>
      </c>
      <c r="T8" s="2">
        <f>IF('Indicator Data'!X10="No data","x",ROUND(IF('Indicator Data'!X10&gt;T$140,0,IF('Indicator Data'!X10&lt;T$139,10,(T$140-'Indicator Data'!X10)/(T$140-T$139)*10)),1))</f>
        <v>10</v>
      </c>
      <c r="U8" s="2">
        <f>IF('Indicator Data'!Y10="No data","x",ROUND(IF('Indicator Data'!Y10&gt;U$140,0,IF('Indicator Data'!Y10&lt;U$139,10,(U$140-'Indicator Data'!Y10)/(U$140-U$139)*10)),1))</f>
        <v>0.4</v>
      </c>
      <c r="V8" s="2">
        <f>IF('Indicator Data'!Z10="No data","x",ROUND(IF('Indicator Data'!Z10&gt;V$140,0,IF('Indicator Data'!Z10&lt;V$139,10,(V$140-'Indicator Data'!Z10)/(V$140-V$139)*10)),1))</f>
        <v>0</v>
      </c>
      <c r="W8" s="2">
        <f>IF('Indicator Data'!AE10="No data","x",ROUND(IF('Indicator Data'!AE10&gt;W$140,0,IF('Indicator Data'!AE10&lt;W$139,10,(W$140-'Indicator Data'!AE10)/(W$140-W$139)*10)),1))</f>
        <v>9.6999999999999993</v>
      </c>
      <c r="X8" s="3">
        <f t="shared" si="6"/>
        <v>5</v>
      </c>
      <c r="Y8" s="5">
        <f t="shared" si="7"/>
        <v>7.2</v>
      </c>
      <c r="Z8" s="72"/>
    </row>
    <row r="9" spans="1:26">
      <c r="A9" s="8" t="s">
        <v>78</v>
      </c>
      <c r="B9" s="25" t="s">
        <v>66</v>
      </c>
      <c r="C9" s="25" t="s">
        <v>79</v>
      </c>
      <c r="D9" s="2">
        <f>IF('Indicator Data'!AR11="No data","x",ROUND(IF('Indicator Data'!AR11&gt;D$140,0,IF('Indicator Data'!AR11&lt;D$139,10,(D$140-'Indicator Data'!AR11)/(D$140-D$139)*10)),1))</f>
        <v>3.2</v>
      </c>
      <c r="E9" s="113">
        <f>('Indicator Data'!BE11+'Indicator Data'!BF11+'Indicator Data'!BG11)/'Indicator Data'!BD11*1000000</f>
        <v>0.22498739192962941</v>
      </c>
      <c r="F9" s="2">
        <f t="shared" si="0"/>
        <v>7.8</v>
      </c>
      <c r="G9" s="3">
        <f t="shared" si="1"/>
        <v>5.5</v>
      </c>
      <c r="H9" s="2">
        <f>IF('Indicator Data'!AT11="No data","x",ROUND(IF('Indicator Data'!AT11&gt;H$140,0,IF('Indicator Data'!AT11&lt;H$139,10,(H$140-'Indicator Data'!AT11)/(H$140-H$139)*10)),1))</f>
        <v>5.9</v>
      </c>
      <c r="I9" s="2">
        <f>IF('Indicator Data'!AS11="No data","x",ROUND(IF('Indicator Data'!AS11&gt;I$140,0,IF('Indicator Data'!AS11&lt;I$139,10,(I$140-'Indicator Data'!AS11)/(I$140-I$139)*10)),1))</f>
        <v>6.7</v>
      </c>
      <c r="J9" s="3">
        <f t="shared" si="2"/>
        <v>6.3</v>
      </c>
      <c r="K9" s="5">
        <f t="shared" si="3"/>
        <v>5.9</v>
      </c>
      <c r="L9" s="2">
        <f>IF('Indicator Data'!AV11="No data","x",ROUND(IF('Indicator Data'!AV11^2&gt;L$140,0,IF('Indicator Data'!AV11^2&lt;L$139,10,(L$140-'Indicator Data'!AV11^2)/(L$140-L$139)*10)),1))</f>
        <v>9.8000000000000007</v>
      </c>
      <c r="M9" s="2">
        <f>IF(OR('Indicator Data'!AU11=0,'Indicator Data'!AU11="No data"),"x",ROUND(IF('Indicator Data'!AU11&gt;M$140,0,IF('Indicator Data'!AU11&lt;M$139,10,(M$140-'Indicator Data'!AU11)/(M$140-M$139)*10)),1))</f>
        <v>9.6</v>
      </c>
      <c r="N9" s="2">
        <f>IF('Indicator Data'!AW11="No data","x",ROUND(IF('Indicator Data'!AW11&gt;N$140,0,IF('Indicator Data'!AW11&lt;N$139,10,(N$140-'Indicator Data'!AW11)/(N$140-N$139)*10)),1))</f>
        <v>8</v>
      </c>
      <c r="O9" s="2">
        <f>IF('Indicator Data'!AX11="No data","x",ROUND(IF('Indicator Data'!AX11&gt;O$140,0,IF('Indicator Data'!AX11&lt;O$139,10,(O$140-'Indicator Data'!AX11)/(O$140-O$139)*10)),1))</f>
        <v>4.5</v>
      </c>
      <c r="P9" s="3">
        <f t="shared" si="4"/>
        <v>8</v>
      </c>
      <c r="Q9" s="2">
        <f>IF('Indicator Data'!AY11="No data","x",ROUND(IF('Indicator Data'!AY11&gt;Q$140,0,IF('Indicator Data'!AY11&lt;Q$139,10,(Q$140-'Indicator Data'!AY11)/(Q$140-Q$139)*10)),1))</f>
        <v>8.6999999999999993</v>
      </c>
      <c r="R9" s="2">
        <f>IF('Indicator Data'!AZ11="No data","x",ROUND(IF('Indicator Data'!AZ11&gt;R$140,0,IF('Indicator Data'!AZ11&lt;R$139,10,(R$140-'Indicator Data'!AZ11)/(R$140-R$139)*10)),1))</f>
        <v>7.4</v>
      </c>
      <c r="S9" s="3">
        <f t="shared" si="5"/>
        <v>8.1</v>
      </c>
      <c r="T9" s="2">
        <f>IF('Indicator Data'!X11="No data","x",ROUND(IF('Indicator Data'!X11&gt;T$140,0,IF('Indicator Data'!X11&lt;T$139,10,(T$140-'Indicator Data'!X11)/(T$140-T$139)*10)),1))</f>
        <v>10</v>
      </c>
      <c r="U9" s="2">
        <f>IF('Indicator Data'!Y11="No data","x",ROUND(IF('Indicator Data'!Y11&gt;U$140,0,IF('Indicator Data'!Y11&lt;U$139,10,(U$140-'Indicator Data'!Y11)/(U$140-U$139)*10)),1))</f>
        <v>0.4</v>
      </c>
      <c r="V9" s="2">
        <f>IF('Indicator Data'!Z11="No data","x",ROUND(IF('Indicator Data'!Z11&gt;V$140,0,IF('Indicator Data'!Z11&lt;V$139,10,(V$140-'Indicator Data'!Z11)/(V$140-V$139)*10)),1))</f>
        <v>4</v>
      </c>
      <c r="W9" s="2">
        <f>IF('Indicator Data'!AE11="No data","x",ROUND(IF('Indicator Data'!AE11&gt;W$140,0,IF('Indicator Data'!AE11&lt;W$139,10,(W$140-'Indicator Data'!AE11)/(W$140-W$139)*10)),1))</f>
        <v>9.6999999999999993</v>
      </c>
      <c r="X9" s="3">
        <f t="shared" si="6"/>
        <v>6</v>
      </c>
      <c r="Y9" s="5">
        <f t="shared" si="7"/>
        <v>7.4</v>
      </c>
      <c r="Z9" s="72"/>
    </row>
    <row r="10" spans="1:26">
      <c r="A10" s="8" t="s">
        <v>80</v>
      </c>
      <c r="B10" s="25" t="s">
        <v>66</v>
      </c>
      <c r="C10" s="25" t="s">
        <v>81</v>
      </c>
      <c r="D10" s="2">
        <f>IF('Indicator Data'!AR12="No data","x",ROUND(IF('Indicator Data'!AR12&gt;D$140,0,IF('Indicator Data'!AR12&lt;D$139,10,(D$140-'Indicator Data'!AR12)/(D$140-D$139)*10)),1))</f>
        <v>3.2</v>
      </c>
      <c r="E10" s="113">
        <f>('Indicator Data'!BE12+'Indicator Data'!BF12+'Indicator Data'!BG12)/'Indicator Data'!BD12*1000000</f>
        <v>0.22498739192962941</v>
      </c>
      <c r="F10" s="2">
        <f t="shared" si="0"/>
        <v>7.8</v>
      </c>
      <c r="G10" s="3">
        <f t="shared" si="1"/>
        <v>5.5</v>
      </c>
      <c r="H10" s="2">
        <f>IF('Indicator Data'!AT12="No data","x",ROUND(IF('Indicator Data'!AT12&gt;H$140,0,IF('Indicator Data'!AT12&lt;H$139,10,(H$140-'Indicator Data'!AT12)/(H$140-H$139)*10)),1))</f>
        <v>5.9</v>
      </c>
      <c r="I10" s="2">
        <f>IF('Indicator Data'!AS12="No data","x",ROUND(IF('Indicator Data'!AS12&gt;I$140,0,IF('Indicator Data'!AS12&lt;I$139,10,(I$140-'Indicator Data'!AS12)/(I$140-I$139)*10)),1))</f>
        <v>6.7</v>
      </c>
      <c r="J10" s="3">
        <f t="shared" si="2"/>
        <v>6.3</v>
      </c>
      <c r="K10" s="5">
        <f t="shared" si="3"/>
        <v>5.9</v>
      </c>
      <c r="L10" s="2">
        <f>IF('Indicator Data'!AV12="No data","x",ROUND(IF('Indicator Data'!AV12^2&gt;L$140,0,IF('Indicator Data'!AV12^2&lt;L$139,10,(L$140-'Indicator Data'!AV12^2)/(L$140-L$139)*10)),1))</f>
        <v>10</v>
      </c>
      <c r="M10" s="2">
        <f>IF(OR('Indicator Data'!AU12=0,'Indicator Data'!AU12="No data"),"x",ROUND(IF('Indicator Data'!AU12&gt;M$140,0,IF('Indicator Data'!AU12&lt;M$139,10,(M$140-'Indicator Data'!AU12)/(M$140-M$139)*10)),1))</f>
        <v>9.3000000000000007</v>
      </c>
      <c r="N10" s="2">
        <f>IF('Indicator Data'!AW12="No data","x",ROUND(IF('Indicator Data'!AW12&gt;N$140,0,IF('Indicator Data'!AW12&lt;N$139,10,(N$140-'Indicator Data'!AW12)/(N$140-N$139)*10)),1))</f>
        <v>8</v>
      </c>
      <c r="O10" s="2">
        <f>IF('Indicator Data'!AX12="No data","x",ROUND(IF('Indicator Data'!AX12&gt;O$140,0,IF('Indicator Data'!AX12&lt;O$139,10,(O$140-'Indicator Data'!AX12)/(O$140-O$139)*10)),1))</f>
        <v>4.5</v>
      </c>
      <c r="P10" s="3">
        <f t="shared" si="4"/>
        <v>8</v>
      </c>
      <c r="Q10" s="2">
        <f>IF('Indicator Data'!AY12="No data","x",ROUND(IF('Indicator Data'!AY12&gt;Q$140,0,IF('Indicator Data'!AY12&lt;Q$139,10,(Q$140-'Indicator Data'!AY12)/(Q$140-Q$139)*10)),1))</f>
        <v>10</v>
      </c>
      <c r="R10" s="2">
        <f>IF('Indicator Data'!AZ12="No data","x",ROUND(IF('Indicator Data'!AZ12&gt;R$140,0,IF('Indicator Data'!AZ12&lt;R$139,10,(R$140-'Indicator Data'!AZ12)/(R$140-R$139)*10)),1))</f>
        <v>9.9</v>
      </c>
      <c r="S10" s="3">
        <f t="shared" si="5"/>
        <v>10</v>
      </c>
      <c r="T10" s="2">
        <f>IF('Indicator Data'!X12="No data","x",ROUND(IF('Indicator Data'!X12&gt;T$140,0,IF('Indicator Data'!X12&lt;T$139,10,(T$140-'Indicator Data'!X12)/(T$140-T$139)*10)),1))</f>
        <v>10</v>
      </c>
      <c r="U10" s="2">
        <f>IF('Indicator Data'!Y12="No data","x",ROUND(IF('Indicator Data'!Y12&gt;U$140,0,IF('Indicator Data'!Y12&lt;U$139,10,(U$140-'Indicator Data'!Y12)/(U$140-U$139)*10)),1))</f>
        <v>0.4</v>
      </c>
      <c r="V10" s="2">
        <f>IF('Indicator Data'!Z12="No data","x",ROUND(IF('Indicator Data'!Z12&gt;V$140,0,IF('Indicator Data'!Z12&lt;V$139,10,(V$140-'Indicator Data'!Z12)/(V$140-V$139)*10)),1))</f>
        <v>0</v>
      </c>
      <c r="W10" s="2">
        <f>IF('Indicator Data'!AE12="No data","x",ROUND(IF('Indicator Data'!AE12&gt;W$140,0,IF('Indicator Data'!AE12&lt;W$139,10,(W$140-'Indicator Data'!AE12)/(W$140-W$139)*10)),1))</f>
        <v>9.6999999999999993</v>
      </c>
      <c r="X10" s="3">
        <f t="shared" si="6"/>
        <v>5</v>
      </c>
      <c r="Y10" s="5">
        <f t="shared" si="7"/>
        <v>7.7</v>
      </c>
      <c r="Z10" s="72"/>
    </row>
    <row r="11" spans="1:26">
      <c r="A11" s="8" t="s">
        <v>82</v>
      </c>
      <c r="B11" s="25" t="s">
        <v>66</v>
      </c>
      <c r="C11" s="25" t="s">
        <v>83</v>
      </c>
      <c r="D11" s="2">
        <f>IF('Indicator Data'!AR13="No data","x",ROUND(IF('Indicator Data'!AR13&gt;D$140,0,IF('Indicator Data'!AR13&lt;D$139,10,(D$140-'Indicator Data'!AR13)/(D$140-D$139)*10)),1))</f>
        <v>3.2</v>
      </c>
      <c r="E11" s="113">
        <f>('Indicator Data'!BE13+'Indicator Data'!BF13+'Indicator Data'!BG13)/'Indicator Data'!BD13*1000000</f>
        <v>0.22498739192962941</v>
      </c>
      <c r="F11" s="2">
        <f t="shared" si="0"/>
        <v>7.8</v>
      </c>
      <c r="G11" s="3">
        <f t="shared" si="1"/>
        <v>5.5</v>
      </c>
      <c r="H11" s="2">
        <f>IF('Indicator Data'!AT13="No data","x",ROUND(IF('Indicator Data'!AT13&gt;H$140,0,IF('Indicator Data'!AT13&lt;H$139,10,(H$140-'Indicator Data'!AT13)/(H$140-H$139)*10)),1))</f>
        <v>5.9</v>
      </c>
      <c r="I11" s="2">
        <f>IF('Indicator Data'!AS13="No data","x",ROUND(IF('Indicator Data'!AS13&gt;I$140,0,IF('Indicator Data'!AS13&lt;I$139,10,(I$140-'Indicator Data'!AS13)/(I$140-I$139)*10)),1))</f>
        <v>6.7</v>
      </c>
      <c r="J11" s="3">
        <f t="shared" si="2"/>
        <v>6.3</v>
      </c>
      <c r="K11" s="5">
        <f t="shared" si="3"/>
        <v>5.9</v>
      </c>
      <c r="L11" s="2">
        <f>IF('Indicator Data'!AV13="No data","x",ROUND(IF('Indicator Data'!AV13^2&gt;L$140,0,IF('Indicator Data'!AV13^2&lt;L$139,10,(L$140-'Indicator Data'!AV13^2)/(L$140-L$139)*10)),1))</f>
        <v>8.9</v>
      </c>
      <c r="M11" s="2">
        <f>IF(OR('Indicator Data'!AU13=0,'Indicator Data'!AU13="No data"),"x",ROUND(IF('Indicator Data'!AU13&gt;M$140,0,IF('Indicator Data'!AU13&lt;M$139,10,(M$140-'Indicator Data'!AU13)/(M$140-M$139)*10)),1))</f>
        <v>6.8</v>
      </c>
      <c r="N11" s="2">
        <f>IF('Indicator Data'!AW13="No data","x",ROUND(IF('Indicator Data'!AW13&gt;N$140,0,IF('Indicator Data'!AW13&lt;N$139,10,(N$140-'Indicator Data'!AW13)/(N$140-N$139)*10)),1))</f>
        <v>8</v>
      </c>
      <c r="O11" s="2">
        <f>IF('Indicator Data'!AX13="No data","x",ROUND(IF('Indicator Data'!AX13&gt;O$140,0,IF('Indicator Data'!AX13&lt;O$139,10,(O$140-'Indicator Data'!AX13)/(O$140-O$139)*10)),1))</f>
        <v>4.5</v>
      </c>
      <c r="P11" s="3">
        <f t="shared" si="4"/>
        <v>7.1</v>
      </c>
      <c r="Q11" s="2">
        <f>IF('Indicator Data'!AY13="No data","x",ROUND(IF('Indicator Data'!AY13&gt;Q$140,0,IF('Indicator Data'!AY13&lt;Q$139,10,(Q$140-'Indicator Data'!AY13)/(Q$140-Q$139)*10)),1))</f>
        <v>6.9</v>
      </c>
      <c r="R11" s="2">
        <f>IF('Indicator Data'!AZ13="No data","x",ROUND(IF('Indicator Data'!AZ13&gt;R$140,0,IF('Indicator Data'!AZ13&lt;R$139,10,(R$140-'Indicator Data'!AZ13)/(R$140-R$139)*10)),1))</f>
        <v>6.4</v>
      </c>
      <c r="S11" s="3">
        <f t="shared" si="5"/>
        <v>6.7</v>
      </c>
      <c r="T11" s="2">
        <f>IF('Indicator Data'!X13="No data","x",ROUND(IF('Indicator Data'!X13&gt;T$140,0,IF('Indicator Data'!X13&lt;T$139,10,(T$140-'Indicator Data'!X13)/(T$140-T$139)*10)),1))</f>
        <v>10</v>
      </c>
      <c r="U11" s="2">
        <f>IF('Indicator Data'!Y13="No data","x",ROUND(IF('Indicator Data'!Y13&gt;U$140,0,IF('Indicator Data'!Y13&lt;U$139,10,(U$140-'Indicator Data'!Y13)/(U$140-U$139)*10)),1))</f>
        <v>0.4</v>
      </c>
      <c r="V11" s="2">
        <f>IF('Indicator Data'!Z13="No data","x",ROUND(IF('Indicator Data'!Z13&gt;V$140,0,IF('Indicator Data'!Z13&lt;V$139,10,(V$140-'Indicator Data'!Z13)/(V$140-V$139)*10)),1))</f>
        <v>0</v>
      </c>
      <c r="W11" s="2">
        <f>IF('Indicator Data'!AE13="No data","x",ROUND(IF('Indicator Data'!AE13&gt;W$140,0,IF('Indicator Data'!AE13&lt;W$139,10,(W$140-'Indicator Data'!AE13)/(W$140-W$139)*10)),1))</f>
        <v>9.6999999999999993</v>
      </c>
      <c r="X11" s="3">
        <f t="shared" si="6"/>
        <v>5</v>
      </c>
      <c r="Y11" s="5">
        <f t="shared" si="7"/>
        <v>6.3</v>
      </c>
      <c r="Z11" s="72"/>
    </row>
    <row r="12" spans="1:26">
      <c r="A12" s="8" t="s">
        <v>84</v>
      </c>
      <c r="B12" s="25" t="s">
        <v>66</v>
      </c>
      <c r="C12" s="25" t="s">
        <v>85</v>
      </c>
      <c r="D12" s="2">
        <f>IF('Indicator Data'!AR14="No data","x",ROUND(IF('Indicator Data'!AR14&gt;D$140,0,IF('Indicator Data'!AR14&lt;D$139,10,(D$140-'Indicator Data'!AR14)/(D$140-D$139)*10)),1))</f>
        <v>3.2</v>
      </c>
      <c r="E12" s="113">
        <f>('Indicator Data'!BE14+'Indicator Data'!BF14+'Indicator Data'!BG14)/'Indicator Data'!BD14*1000000</f>
        <v>0.22498739192962941</v>
      </c>
      <c r="F12" s="2">
        <f t="shared" si="0"/>
        <v>7.8</v>
      </c>
      <c r="G12" s="3">
        <f t="shared" si="1"/>
        <v>5.5</v>
      </c>
      <c r="H12" s="2">
        <f>IF('Indicator Data'!AT14="No data","x",ROUND(IF('Indicator Data'!AT14&gt;H$140,0,IF('Indicator Data'!AT14&lt;H$139,10,(H$140-'Indicator Data'!AT14)/(H$140-H$139)*10)),1))</f>
        <v>5.9</v>
      </c>
      <c r="I12" s="2">
        <f>IF('Indicator Data'!AS14="No data","x",ROUND(IF('Indicator Data'!AS14&gt;I$140,0,IF('Indicator Data'!AS14&lt;I$139,10,(I$140-'Indicator Data'!AS14)/(I$140-I$139)*10)),1))</f>
        <v>6.7</v>
      </c>
      <c r="J12" s="3">
        <f t="shared" si="2"/>
        <v>6.3</v>
      </c>
      <c r="K12" s="5">
        <f t="shared" si="3"/>
        <v>5.9</v>
      </c>
      <c r="L12" s="2">
        <f>IF('Indicator Data'!AV14="No data","x",ROUND(IF('Indicator Data'!AV14^2&gt;L$140,0,IF('Indicator Data'!AV14^2&lt;L$139,10,(L$140-'Indicator Data'!AV14^2)/(L$140-L$139)*10)),1))</f>
        <v>10</v>
      </c>
      <c r="M12" s="2">
        <f>IF(OR('Indicator Data'!AU14=0,'Indicator Data'!AU14="No data"),"x",ROUND(IF('Indicator Data'!AU14&gt;M$140,0,IF('Indicator Data'!AU14&lt;M$139,10,(M$140-'Indicator Data'!AU14)/(M$140-M$139)*10)),1))</f>
        <v>9.1</v>
      </c>
      <c r="N12" s="2">
        <f>IF('Indicator Data'!AW14="No data","x",ROUND(IF('Indicator Data'!AW14&gt;N$140,0,IF('Indicator Data'!AW14&lt;N$139,10,(N$140-'Indicator Data'!AW14)/(N$140-N$139)*10)),1))</f>
        <v>8</v>
      </c>
      <c r="O12" s="2">
        <f>IF('Indicator Data'!AX14="No data","x",ROUND(IF('Indicator Data'!AX14&gt;O$140,0,IF('Indicator Data'!AX14&lt;O$139,10,(O$140-'Indicator Data'!AX14)/(O$140-O$139)*10)),1))</f>
        <v>4.5</v>
      </c>
      <c r="P12" s="3">
        <f t="shared" si="4"/>
        <v>7.9</v>
      </c>
      <c r="Q12" s="2">
        <f>IF('Indicator Data'!AY14="No data","x",ROUND(IF('Indicator Data'!AY14&gt;Q$140,0,IF('Indicator Data'!AY14&lt;Q$139,10,(Q$140-'Indicator Data'!AY14)/(Q$140-Q$139)*10)),1))</f>
        <v>9.3000000000000007</v>
      </c>
      <c r="R12" s="2">
        <f>IF('Indicator Data'!AZ14="No data","x",ROUND(IF('Indicator Data'!AZ14&gt;R$140,0,IF('Indicator Data'!AZ14&lt;R$139,10,(R$140-'Indicator Data'!AZ14)/(R$140-R$139)*10)),1))</f>
        <v>10</v>
      </c>
      <c r="S12" s="3">
        <f t="shared" si="5"/>
        <v>9.6999999999999993</v>
      </c>
      <c r="T12" s="2">
        <f>IF('Indicator Data'!X14="No data","x",ROUND(IF('Indicator Data'!X14&gt;T$140,0,IF('Indicator Data'!X14&lt;T$139,10,(T$140-'Indicator Data'!X14)/(T$140-T$139)*10)),1))</f>
        <v>10</v>
      </c>
      <c r="U12" s="2">
        <f>IF('Indicator Data'!Y14="No data","x",ROUND(IF('Indicator Data'!Y14&gt;U$140,0,IF('Indicator Data'!Y14&lt;U$139,10,(U$140-'Indicator Data'!Y14)/(U$140-U$139)*10)),1))</f>
        <v>0.4</v>
      </c>
      <c r="V12" s="2">
        <f>IF('Indicator Data'!Z14="No data","x",ROUND(IF('Indicator Data'!Z14&gt;V$140,0,IF('Indicator Data'!Z14&lt;V$139,10,(V$140-'Indicator Data'!Z14)/(V$140-V$139)*10)),1))</f>
        <v>0</v>
      </c>
      <c r="W12" s="2">
        <f>IF('Indicator Data'!AE14="No data","x",ROUND(IF('Indicator Data'!AE14&gt;W$140,0,IF('Indicator Data'!AE14&lt;W$139,10,(W$140-'Indicator Data'!AE14)/(W$140-W$139)*10)),1))</f>
        <v>9.6999999999999993</v>
      </c>
      <c r="X12" s="3">
        <f t="shared" si="6"/>
        <v>5</v>
      </c>
      <c r="Y12" s="5">
        <f t="shared" si="7"/>
        <v>7.5</v>
      </c>
      <c r="Z12" s="72"/>
    </row>
    <row r="13" spans="1:26">
      <c r="A13" s="8" t="s">
        <v>86</v>
      </c>
      <c r="B13" s="25" t="s">
        <v>66</v>
      </c>
      <c r="C13" s="25" t="s">
        <v>87</v>
      </c>
      <c r="D13" s="2">
        <f>IF('Indicator Data'!AR15="No data","x",ROUND(IF('Indicator Data'!AR15&gt;D$140,0,IF('Indicator Data'!AR15&lt;D$139,10,(D$140-'Indicator Data'!AR15)/(D$140-D$139)*10)),1))</f>
        <v>3.2</v>
      </c>
      <c r="E13" s="113">
        <f>('Indicator Data'!BE15+'Indicator Data'!BF15+'Indicator Data'!BG15)/'Indicator Data'!BD15*1000000</f>
        <v>0.22498739192962941</v>
      </c>
      <c r="F13" s="2">
        <f t="shared" si="0"/>
        <v>7.8</v>
      </c>
      <c r="G13" s="3">
        <f t="shared" si="1"/>
        <v>5.5</v>
      </c>
      <c r="H13" s="2">
        <f>IF('Indicator Data'!AT15="No data","x",ROUND(IF('Indicator Data'!AT15&gt;H$140,0,IF('Indicator Data'!AT15&lt;H$139,10,(H$140-'Indicator Data'!AT15)/(H$140-H$139)*10)),1))</f>
        <v>5.9</v>
      </c>
      <c r="I13" s="2">
        <f>IF('Indicator Data'!AS15="No data","x",ROUND(IF('Indicator Data'!AS15&gt;I$140,0,IF('Indicator Data'!AS15&lt;I$139,10,(I$140-'Indicator Data'!AS15)/(I$140-I$139)*10)),1))</f>
        <v>6.7</v>
      </c>
      <c r="J13" s="3">
        <f t="shared" si="2"/>
        <v>6.3</v>
      </c>
      <c r="K13" s="5">
        <f t="shared" si="3"/>
        <v>5.9</v>
      </c>
      <c r="L13" s="2">
        <f>IF('Indicator Data'!AV15="No data","x",ROUND(IF('Indicator Data'!AV15^2&gt;L$140,0,IF('Indicator Data'!AV15^2&lt;L$139,10,(L$140-'Indicator Data'!AV15^2)/(L$140-L$139)*10)),1))</f>
        <v>9.8000000000000007</v>
      </c>
      <c r="M13" s="2">
        <f>IF(OR('Indicator Data'!AU15=0,'Indicator Data'!AU15="No data"),"x",ROUND(IF('Indicator Data'!AU15&gt;M$140,0,IF('Indicator Data'!AU15&lt;M$139,10,(M$140-'Indicator Data'!AU15)/(M$140-M$139)*10)),1))</f>
        <v>9.3000000000000007</v>
      </c>
      <c r="N13" s="2">
        <f>IF('Indicator Data'!AW15="No data","x",ROUND(IF('Indicator Data'!AW15&gt;N$140,0,IF('Indicator Data'!AW15&lt;N$139,10,(N$140-'Indicator Data'!AW15)/(N$140-N$139)*10)),1))</f>
        <v>8</v>
      </c>
      <c r="O13" s="2">
        <f>IF('Indicator Data'!AX15="No data","x",ROUND(IF('Indicator Data'!AX15&gt;O$140,0,IF('Indicator Data'!AX15&lt;O$139,10,(O$140-'Indicator Data'!AX15)/(O$140-O$139)*10)),1))</f>
        <v>4.5</v>
      </c>
      <c r="P13" s="3">
        <f t="shared" si="4"/>
        <v>7.9</v>
      </c>
      <c r="Q13" s="2">
        <f>IF('Indicator Data'!AY15="No data","x",ROUND(IF('Indicator Data'!AY15&gt;Q$140,0,IF('Indicator Data'!AY15&lt;Q$139,10,(Q$140-'Indicator Data'!AY15)/(Q$140-Q$139)*10)),1))</f>
        <v>8.8000000000000007</v>
      </c>
      <c r="R13" s="2">
        <f>IF('Indicator Data'!AZ15="No data","x",ROUND(IF('Indicator Data'!AZ15&gt;R$140,0,IF('Indicator Data'!AZ15&lt;R$139,10,(R$140-'Indicator Data'!AZ15)/(R$140-R$139)*10)),1))</f>
        <v>10</v>
      </c>
      <c r="S13" s="3">
        <f t="shared" si="5"/>
        <v>9.4</v>
      </c>
      <c r="T13" s="2">
        <f>IF('Indicator Data'!X15="No data","x",ROUND(IF('Indicator Data'!X15&gt;T$140,0,IF('Indicator Data'!X15&lt;T$139,10,(T$140-'Indicator Data'!X15)/(T$140-T$139)*10)),1))</f>
        <v>10</v>
      </c>
      <c r="U13" s="2">
        <f>IF('Indicator Data'!Y15="No data","x",ROUND(IF('Indicator Data'!Y15&gt;U$140,0,IF('Indicator Data'!Y15&lt;U$139,10,(U$140-'Indicator Data'!Y15)/(U$140-U$139)*10)),1))</f>
        <v>0.4</v>
      </c>
      <c r="V13" s="2">
        <f>IF('Indicator Data'!Z15="No data","x",ROUND(IF('Indicator Data'!Z15&gt;V$140,0,IF('Indicator Data'!Z15&lt;V$139,10,(V$140-'Indicator Data'!Z15)/(V$140-V$139)*10)),1))</f>
        <v>0.3</v>
      </c>
      <c r="W13" s="2">
        <f>IF('Indicator Data'!AE15="No data","x",ROUND(IF('Indicator Data'!AE15&gt;W$140,0,IF('Indicator Data'!AE15&lt;W$139,10,(W$140-'Indicator Data'!AE15)/(W$140-W$139)*10)),1))</f>
        <v>9.6999999999999993</v>
      </c>
      <c r="X13" s="3">
        <f t="shared" si="6"/>
        <v>5.0999999999999996</v>
      </c>
      <c r="Y13" s="5">
        <f t="shared" si="7"/>
        <v>7.5</v>
      </c>
      <c r="Z13" s="72"/>
    </row>
    <row r="14" spans="1:26">
      <c r="A14" s="8" t="s">
        <v>88</v>
      </c>
      <c r="B14" s="25" t="s">
        <v>66</v>
      </c>
      <c r="C14" s="25" t="s">
        <v>89</v>
      </c>
      <c r="D14" s="2">
        <f>IF('Indicator Data'!AR16="No data","x",ROUND(IF('Indicator Data'!AR16&gt;D$140,0,IF('Indicator Data'!AR16&lt;D$139,10,(D$140-'Indicator Data'!AR16)/(D$140-D$139)*10)),1))</f>
        <v>3.2</v>
      </c>
      <c r="E14" s="113">
        <f>('Indicator Data'!BE16+'Indicator Data'!BF16+'Indicator Data'!BG16)/'Indicator Data'!BD16*1000000</f>
        <v>0.22498739192962941</v>
      </c>
      <c r="F14" s="2">
        <f t="shared" si="0"/>
        <v>7.8</v>
      </c>
      <c r="G14" s="3">
        <f t="shared" si="1"/>
        <v>5.5</v>
      </c>
      <c r="H14" s="2">
        <f>IF('Indicator Data'!AT16="No data","x",ROUND(IF('Indicator Data'!AT16&gt;H$140,0,IF('Indicator Data'!AT16&lt;H$139,10,(H$140-'Indicator Data'!AT16)/(H$140-H$139)*10)),1))</f>
        <v>5.9</v>
      </c>
      <c r="I14" s="2">
        <f>IF('Indicator Data'!AS16="No data","x",ROUND(IF('Indicator Data'!AS16&gt;I$140,0,IF('Indicator Data'!AS16&lt;I$139,10,(I$140-'Indicator Data'!AS16)/(I$140-I$139)*10)),1))</f>
        <v>6.7</v>
      </c>
      <c r="J14" s="3">
        <f t="shared" si="2"/>
        <v>6.3</v>
      </c>
      <c r="K14" s="5">
        <f t="shared" si="3"/>
        <v>5.9</v>
      </c>
      <c r="L14" s="2">
        <f>IF('Indicator Data'!AV16="No data","x",ROUND(IF('Indicator Data'!AV16^2&gt;L$140,0,IF('Indicator Data'!AV16^2&lt;L$139,10,(L$140-'Indicator Data'!AV16^2)/(L$140-L$139)*10)),1))</f>
        <v>10</v>
      </c>
      <c r="M14" s="2">
        <f>IF(OR('Indicator Data'!AU16=0,'Indicator Data'!AU16="No data"),"x",ROUND(IF('Indicator Data'!AU16&gt;M$140,0,IF('Indicator Data'!AU16&lt;M$139,10,(M$140-'Indicator Data'!AU16)/(M$140-M$139)*10)),1))</f>
        <v>9.6999999999999993</v>
      </c>
      <c r="N14" s="2">
        <f>IF('Indicator Data'!AW16="No data","x",ROUND(IF('Indicator Data'!AW16&gt;N$140,0,IF('Indicator Data'!AW16&lt;N$139,10,(N$140-'Indicator Data'!AW16)/(N$140-N$139)*10)),1))</f>
        <v>8</v>
      </c>
      <c r="O14" s="2">
        <f>IF('Indicator Data'!AX16="No data","x",ROUND(IF('Indicator Data'!AX16&gt;O$140,0,IF('Indicator Data'!AX16&lt;O$139,10,(O$140-'Indicator Data'!AX16)/(O$140-O$139)*10)),1))</f>
        <v>4.5</v>
      </c>
      <c r="P14" s="3">
        <f t="shared" si="4"/>
        <v>8.1</v>
      </c>
      <c r="Q14" s="2">
        <f>IF('Indicator Data'!AY16="No data","x",ROUND(IF('Indicator Data'!AY16&gt;Q$140,0,IF('Indicator Data'!AY16&lt;Q$139,10,(Q$140-'Indicator Data'!AY16)/(Q$140-Q$139)*10)),1))</f>
        <v>10</v>
      </c>
      <c r="R14" s="2">
        <f>IF('Indicator Data'!AZ16="No data","x",ROUND(IF('Indicator Data'!AZ16&gt;R$140,0,IF('Indicator Data'!AZ16&lt;R$139,10,(R$140-'Indicator Data'!AZ16)/(R$140-R$139)*10)),1))</f>
        <v>10</v>
      </c>
      <c r="S14" s="3">
        <f t="shared" si="5"/>
        <v>10</v>
      </c>
      <c r="T14" s="2">
        <f>IF('Indicator Data'!X16="No data","x",ROUND(IF('Indicator Data'!X16&gt;T$140,0,IF('Indicator Data'!X16&lt;T$139,10,(T$140-'Indicator Data'!X16)/(T$140-T$139)*10)),1))</f>
        <v>10</v>
      </c>
      <c r="U14" s="2">
        <f>IF('Indicator Data'!Y16="No data","x",ROUND(IF('Indicator Data'!Y16&gt;U$140,0,IF('Indicator Data'!Y16&lt;U$139,10,(U$140-'Indicator Data'!Y16)/(U$140-U$139)*10)),1))</f>
        <v>0.4</v>
      </c>
      <c r="V14" s="2">
        <f>IF('Indicator Data'!Z16="No data","x",ROUND(IF('Indicator Data'!Z16&gt;V$140,0,IF('Indicator Data'!Z16&lt;V$139,10,(V$140-'Indicator Data'!Z16)/(V$140-V$139)*10)),1))</f>
        <v>10</v>
      </c>
      <c r="W14" s="2">
        <f>IF('Indicator Data'!AE16="No data","x",ROUND(IF('Indicator Data'!AE16&gt;W$140,0,IF('Indicator Data'!AE16&lt;W$139,10,(W$140-'Indicator Data'!AE16)/(W$140-W$139)*10)),1))</f>
        <v>9.6999999999999993</v>
      </c>
      <c r="X14" s="3">
        <f t="shared" si="6"/>
        <v>7.5</v>
      </c>
      <c r="Y14" s="5">
        <f t="shared" si="7"/>
        <v>8.5</v>
      </c>
      <c r="Z14" s="72"/>
    </row>
    <row r="15" spans="1:26">
      <c r="A15" s="8" t="s">
        <v>90</v>
      </c>
      <c r="B15" s="25" t="s">
        <v>66</v>
      </c>
      <c r="C15" s="25" t="s">
        <v>91</v>
      </c>
      <c r="D15" s="2">
        <f>IF('Indicator Data'!AR17="No data","x",ROUND(IF('Indicator Data'!AR17&gt;D$140,0,IF('Indicator Data'!AR17&lt;D$139,10,(D$140-'Indicator Data'!AR17)/(D$140-D$139)*10)),1))</f>
        <v>3.2</v>
      </c>
      <c r="E15" s="113">
        <f>('Indicator Data'!BE17+'Indicator Data'!BF17+'Indicator Data'!BG17)/'Indicator Data'!BD17*1000000</f>
        <v>0.22498739192962941</v>
      </c>
      <c r="F15" s="2">
        <f t="shared" si="0"/>
        <v>7.8</v>
      </c>
      <c r="G15" s="3">
        <f t="shared" si="1"/>
        <v>5.5</v>
      </c>
      <c r="H15" s="2">
        <f>IF('Indicator Data'!AT17="No data","x",ROUND(IF('Indicator Data'!AT17&gt;H$140,0,IF('Indicator Data'!AT17&lt;H$139,10,(H$140-'Indicator Data'!AT17)/(H$140-H$139)*10)),1))</f>
        <v>5.9</v>
      </c>
      <c r="I15" s="2">
        <f>IF('Indicator Data'!AS17="No data","x",ROUND(IF('Indicator Data'!AS17&gt;I$140,0,IF('Indicator Data'!AS17&lt;I$139,10,(I$140-'Indicator Data'!AS17)/(I$140-I$139)*10)),1))</f>
        <v>6.7</v>
      </c>
      <c r="J15" s="3">
        <f t="shared" si="2"/>
        <v>6.3</v>
      </c>
      <c r="K15" s="5">
        <f t="shared" si="3"/>
        <v>5.9</v>
      </c>
      <c r="L15" s="2">
        <f>IF('Indicator Data'!AV17="No data","x",ROUND(IF('Indicator Data'!AV17^2&gt;L$140,0,IF('Indicator Data'!AV17^2&lt;L$139,10,(L$140-'Indicator Data'!AV17^2)/(L$140-L$139)*10)),1))</f>
        <v>10</v>
      </c>
      <c r="M15" s="2">
        <f>IF(OR('Indicator Data'!AU17=0,'Indicator Data'!AU17="No data"),"x",ROUND(IF('Indicator Data'!AU17&gt;M$140,0,IF('Indicator Data'!AU17&lt;M$139,10,(M$140-'Indicator Data'!AU17)/(M$140-M$139)*10)),1))</f>
        <v>9.1</v>
      </c>
      <c r="N15" s="2">
        <f>IF('Indicator Data'!AW17="No data","x",ROUND(IF('Indicator Data'!AW17&gt;N$140,0,IF('Indicator Data'!AW17&lt;N$139,10,(N$140-'Indicator Data'!AW17)/(N$140-N$139)*10)),1))</f>
        <v>8</v>
      </c>
      <c r="O15" s="2">
        <f>IF('Indicator Data'!AX17="No data","x",ROUND(IF('Indicator Data'!AX17&gt;O$140,0,IF('Indicator Data'!AX17&lt;O$139,10,(O$140-'Indicator Data'!AX17)/(O$140-O$139)*10)),1))</f>
        <v>4.5</v>
      </c>
      <c r="P15" s="3">
        <f t="shared" si="4"/>
        <v>7.9</v>
      </c>
      <c r="Q15" s="2">
        <f>IF('Indicator Data'!AY17="No data","x",ROUND(IF('Indicator Data'!AY17&gt;Q$140,0,IF('Indicator Data'!AY17&lt;Q$139,10,(Q$140-'Indicator Data'!AY17)/(Q$140-Q$139)*10)),1))</f>
        <v>9.6</v>
      </c>
      <c r="R15" s="2">
        <f>IF('Indicator Data'!AZ17="No data","x",ROUND(IF('Indicator Data'!AZ17&gt;R$140,0,IF('Indicator Data'!AZ17&lt;R$139,10,(R$140-'Indicator Data'!AZ17)/(R$140-R$139)*10)),1))</f>
        <v>10</v>
      </c>
      <c r="S15" s="3">
        <f t="shared" si="5"/>
        <v>9.8000000000000007</v>
      </c>
      <c r="T15" s="2">
        <f>IF('Indicator Data'!X17="No data","x",ROUND(IF('Indicator Data'!X17&gt;T$140,0,IF('Indicator Data'!X17&lt;T$139,10,(T$140-'Indicator Data'!X17)/(T$140-T$139)*10)),1))</f>
        <v>10</v>
      </c>
      <c r="U15" s="2">
        <f>IF('Indicator Data'!Y17="No data","x",ROUND(IF('Indicator Data'!Y17&gt;U$140,0,IF('Indicator Data'!Y17&lt;U$139,10,(U$140-'Indicator Data'!Y17)/(U$140-U$139)*10)),1))</f>
        <v>0.4</v>
      </c>
      <c r="V15" s="2">
        <f>IF('Indicator Data'!Z17="No data","x",ROUND(IF('Indicator Data'!Z17&gt;V$140,0,IF('Indicator Data'!Z17&lt;V$139,10,(V$140-'Indicator Data'!Z17)/(V$140-V$139)*10)),1))</f>
        <v>0</v>
      </c>
      <c r="W15" s="2">
        <f>IF('Indicator Data'!AE17="No data","x",ROUND(IF('Indicator Data'!AE17&gt;W$140,0,IF('Indicator Data'!AE17&lt;W$139,10,(W$140-'Indicator Data'!AE17)/(W$140-W$139)*10)),1))</f>
        <v>9.6999999999999993</v>
      </c>
      <c r="X15" s="3">
        <f t="shared" si="6"/>
        <v>5</v>
      </c>
      <c r="Y15" s="5">
        <f t="shared" si="7"/>
        <v>7.6</v>
      </c>
      <c r="Z15" s="72"/>
    </row>
    <row r="16" spans="1:26">
      <c r="A16" s="8" t="s">
        <v>93</v>
      </c>
      <c r="B16" s="25" t="s">
        <v>94</v>
      </c>
      <c r="C16" s="25" t="s">
        <v>95</v>
      </c>
      <c r="D16" s="2">
        <f>IF('Indicator Data'!AR18="No data","x",ROUND(IF('Indicator Data'!AR18&gt;D$140,0,IF('Indicator Data'!AR18&lt;D$139,10,(D$140-'Indicator Data'!AR18)/(D$140-D$139)*10)),1))</f>
        <v>2.6</v>
      </c>
      <c r="E16" s="113">
        <f>('Indicator Data'!BE18+'Indicator Data'!BF18+'Indicator Data'!BG18)/'Indicator Data'!BD18*1000000</f>
        <v>0.19468235553882646</v>
      </c>
      <c r="F16" s="2">
        <f t="shared" si="0"/>
        <v>8.1</v>
      </c>
      <c r="G16" s="3">
        <f t="shared" si="1"/>
        <v>5.4</v>
      </c>
      <c r="H16" s="2">
        <f>IF('Indicator Data'!AT18="No data","x",ROUND(IF('Indicator Data'!AT18&gt;H$140,0,IF('Indicator Data'!AT18&lt;H$139,10,(H$140-'Indicator Data'!AT18)/(H$140-H$139)*10)),1))</f>
        <v>7.3</v>
      </c>
      <c r="I16" s="2">
        <f>IF('Indicator Data'!AS18="No data","x",ROUND(IF('Indicator Data'!AS18&gt;I$140,0,IF('Indicator Data'!AS18&lt;I$139,10,(I$140-'Indicator Data'!AS18)/(I$140-I$139)*10)),1))</f>
        <v>6.8</v>
      </c>
      <c r="J16" s="3">
        <f t="shared" si="2"/>
        <v>7.1</v>
      </c>
      <c r="K16" s="5">
        <f t="shared" si="3"/>
        <v>6.3</v>
      </c>
      <c r="L16" s="2">
        <f>IF('Indicator Data'!AV18="No data","x",ROUND(IF('Indicator Data'!AV18^2&gt;L$140,0,IF('Indicator Data'!AV18^2&lt;L$139,10,(L$140-'Indicator Data'!AV18^2)/(L$140-L$139)*10)),1))</f>
        <v>4.3</v>
      </c>
      <c r="M16" s="2">
        <f>IF(OR('Indicator Data'!AU18=0,'Indicator Data'!AU18="No data"),"x",ROUND(IF('Indicator Data'!AU18&gt;M$140,0,IF('Indicator Data'!AU18&lt;M$139,10,(M$140-'Indicator Data'!AU18)/(M$140-M$139)*10)),1))</f>
        <v>2.9</v>
      </c>
      <c r="N16" s="2">
        <f>IF('Indicator Data'!AW18="No data","x",ROUND(IF('Indicator Data'!AW18&gt;N$140,0,IF('Indicator Data'!AW18&lt;N$139,10,(N$140-'Indicator Data'!AW18)/(N$140-N$139)*10)),1))</f>
        <v>5.6</v>
      </c>
      <c r="O16" s="2">
        <f>IF('Indicator Data'!AX18="No data","x",ROUND(IF('Indicator Data'!AX18&gt;O$140,0,IF('Indicator Data'!AX18&lt;O$139,10,(O$140-'Indicator Data'!AX18)/(O$140-O$139)*10)),1))</f>
        <v>6</v>
      </c>
      <c r="P16" s="3">
        <f t="shared" si="4"/>
        <v>4.7</v>
      </c>
      <c r="Q16" s="2">
        <f>IF('Indicator Data'!AY18="No data","x",ROUND(IF('Indicator Data'!AY18&gt;Q$140,0,IF('Indicator Data'!AY18&lt;Q$139,10,(Q$140-'Indicator Data'!AY18)/(Q$140-Q$139)*10)),1))</f>
        <v>7.1</v>
      </c>
      <c r="R16" s="2">
        <f>IF('Indicator Data'!AZ18="No data","x",ROUND(IF('Indicator Data'!AZ18&gt;R$140,0,IF('Indicator Data'!AZ18&lt;R$139,10,(R$140-'Indicator Data'!AZ18)/(R$140-R$139)*10)),1))</f>
        <v>9.6</v>
      </c>
      <c r="S16" s="3">
        <f t="shared" si="5"/>
        <v>8.4</v>
      </c>
      <c r="T16" s="2">
        <f>IF('Indicator Data'!X18="No data","x",ROUND(IF('Indicator Data'!X18&gt;T$140,0,IF('Indicator Data'!X18&lt;T$139,10,(T$140-'Indicator Data'!X18)/(T$140-T$139)*10)),1))</f>
        <v>10</v>
      </c>
      <c r="U16" s="2">
        <f>IF('Indicator Data'!Y18="No data","x",ROUND(IF('Indicator Data'!Y18&gt;U$140,0,IF('Indicator Data'!Y18&lt;U$139,10,(U$140-'Indicator Data'!Y18)/(U$140-U$139)*10)),1))</f>
        <v>3.9</v>
      </c>
      <c r="V16" s="2">
        <f>IF('Indicator Data'!Z18="No data","x",ROUND(IF('Indicator Data'!Z18&gt;V$140,0,IF('Indicator Data'!Z18&lt;V$139,10,(V$140-'Indicator Data'!Z18)/(V$140-V$139)*10)),1))</f>
        <v>9.6999999999999993</v>
      </c>
      <c r="W16" s="2">
        <f>IF('Indicator Data'!AE18="No data","x",ROUND(IF('Indicator Data'!AE18&gt;W$140,0,IF('Indicator Data'!AE18&lt;W$139,10,(W$140-'Indicator Data'!AE18)/(W$140-W$139)*10)),1))</f>
        <v>9.6</v>
      </c>
      <c r="X16" s="3">
        <f t="shared" si="6"/>
        <v>8.3000000000000007</v>
      </c>
      <c r="Y16" s="5">
        <f t="shared" si="7"/>
        <v>7.1</v>
      </c>
      <c r="Z16" s="72"/>
    </row>
    <row r="17" spans="1:26">
      <c r="A17" s="8" t="s">
        <v>70</v>
      </c>
      <c r="B17" s="25" t="s">
        <v>94</v>
      </c>
      <c r="C17" s="25" t="s">
        <v>96</v>
      </c>
      <c r="D17" s="2">
        <f>IF('Indicator Data'!AR19="No data","x",ROUND(IF('Indicator Data'!AR19&gt;D$140,0,IF('Indicator Data'!AR19&lt;D$139,10,(D$140-'Indicator Data'!AR19)/(D$140-D$139)*10)),1))</f>
        <v>2.6</v>
      </c>
      <c r="E17" s="113">
        <f>('Indicator Data'!BE19+'Indicator Data'!BF19+'Indicator Data'!BG19)/'Indicator Data'!BD19*1000000</f>
        <v>0.19468235553882646</v>
      </c>
      <c r="F17" s="2">
        <f t="shared" si="0"/>
        <v>8.1</v>
      </c>
      <c r="G17" s="3">
        <f t="shared" si="1"/>
        <v>5.4</v>
      </c>
      <c r="H17" s="2">
        <f>IF('Indicator Data'!AT19="No data","x",ROUND(IF('Indicator Data'!AT19&gt;H$140,0,IF('Indicator Data'!AT19&lt;H$139,10,(H$140-'Indicator Data'!AT19)/(H$140-H$139)*10)),1))</f>
        <v>7.3</v>
      </c>
      <c r="I17" s="2">
        <f>IF('Indicator Data'!AS19="No data","x",ROUND(IF('Indicator Data'!AS19&gt;I$140,0,IF('Indicator Data'!AS19&lt;I$139,10,(I$140-'Indicator Data'!AS19)/(I$140-I$139)*10)),1))</f>
        <v>6.8</v>
      </c>
      <c r="J17" s="3">
        <f t="shared" si="2"/>
        <v>7.1</v>
      </c>
      <c r="K17" s="5">
        <f t="shared" si="3"/>
        <v>6.3</v>
      </c>
      <c r="L17" s="2">
        <f>IF('Indicator Data'!AV19="No data","x",ROUND(IF('Indicator Data'!AV19^2&gt;L$140,0,IF('Indicator Data'!AV19^2&lt;L$139,10,(L$140-'Indicator Data'!AV19^2)/(L$140-L$139)*10)),1))</f>
        <v>4.3</v>
      </c>
      <c r="M17" s="2">
        <f>IF(OR('Indicator Data'!AU19=0,'Indicator Data'!AU19="No data"),"x",ROUND(IF('Indicator Data'!AU19&gt;M$140,0,IF('Indicator Data'!AU19&lt;M$139,10,(M$140-'Indicator Data'!AU19)/(M$140-M$139)*10)),1))</f>
        <v>0.6</v>
      </c>
      <c r="N17" s="2">
        <f>IF('Indicator Data'!AW19="No data","x",ROUND(IF('Indicator Data'!AW19&gt;N$140,0,IF('Indicator Data'!AW19&lt;N$139,10,(N$140-'Indicator Data'!AW19)/(N$140-N$139)*10)),1))</f>
        <v>5.6</v>
      </c>
      <c r="O17" s="2">
        <f>IF('Indicator Data'!AX19="No data","x",ROUND(IF('Indicator Data'!AX19&gt;O$140,0,IF('Indicator Data'!AX19&lt;O$139,10,(O$140-'Indicator Data'!AX19)/(O$140-O$139)*10)),1))</f>
        <v>6</v>
      </c>
      <c r="P17" s="3">
        <f t="shared" si="4"/>
        <v>4.0999999999999996</v>
      </c>
      <c r="Q17" s="2">
        <f>IF('Indicator Data'!AY19="No data","x",ROUND(IF('Indicator Data'!AY19&gt;Q$140,0,IF('Indicator Data'!AY19&lt;Q$139,10,(Q$140-'Indicator Data'!AY19)/(Q$140-Q$139)*10)),1))</f>
        <v>6.1</v>
      </c>
      <c r="R17" s="2">
        <f>IF('Indicator Data'!AZ19="No data","x",ROUND(IF('Indicator Data'!AZ19&gt;R$140,0,IF('Indicator Data'!AZ19&lt;R$139,10,(R$140-'Indicator Data'!AZ19)/(R$140-R$139)*10)),1))</f>
        <v>5.5</v>
      </c>
      <c r="S17" s="3">
        <f t="shared" si="5"/>
        <v>5.8</v>
      </c>
      <c r="T17" s="2">
        <f>IF('Indicator Data'!X19="No data","x",ROUND(IF('Indicator Data'!X19&gt;T$140,0,IF('Indicator Data'!X19&lt;T$139,10,(T$140-'Indicator Data'!X19)/(T$140-T$139)*10)),1))</f>
        <v>9.9</v>
      </c>
      <c r="U17" s="2">
        <f>IF('Indicator Data'!Y19="No data","x",ROUND(IF('Indicator Data'!Y19&gt;U$140,0,IF('Indicator Data'!Y19&lt;U$139,10,(U$140-'Indicator Data'!Y19)/(U$140-U$139)*10)),1))</f>
        <v>1.6</v>
      </c>
      <c r="V17" s="2">
        <f>IF('Indicator Data'!Z19="No data","x",ROUND(IF('Indicator Data'!Z19&gt;V$140,0,IF('Indicator Data'!Z19&lt;V$139,10,(V$140-'Indicator Data'!Z19)/(V$140-V$139)*10)),1))</f>
        <v>6.7</v>
      </c>
      <c r="W17" s="2">
        <f>IF('Indicator Data'!AE19="No data","x",ROUND(IF('Indicator Data'!AE19&gt;W$140,0,IF('Indicator Data'!AE19&lt;W$139,10,(W$140-'Indicator Data'!AE19)/(W$140-W$139)*10)),1))</f>
        <v>9.6</v>
      </c>
      <c r="X17" s="3">
        <f t="shared" si="6"/>
        <v>7</v>
      </c>
      <c r="Y17" s="5">
        <f t="shared" si="7"/>
        <v>5.6</v>
      </c>
      <c r="Z17" s="72"/>
    </row>
    <row r="18" spans="1:26">
      <c r="A18" s="8" t="s">
        <v>80</v>
      </c>
      <c r="B18" s="25" t="s">
        <v>94</v>
      </c>
      <c r="C18" s="25" t="s">
        <v>97</v>
      </c>
      <c r="D18" s="2">
        <f>IF('Indicator Data'!AR20="No data","x",ROUND(IF('Indicator Data'!AR20&gt;D$140,0,IF('Indicator Data'!AR20&lt;D$139,10,(D$140-'Indicator Data'!AR20)/(D$140-D$139)*10)),1))</f>
        <v>2.6</v>
      </c>
      <c r="E18" s="113">
        <f>('Indicator Data'!BE20+'Indicator Data'!BF20+'Indicator Data'!BG20)/'Indicator Data'!BD20*1000000</f>
        <v>0.19468235553882646</v>
      </c>
      <c r="F18" s="2">
        <f t="shared" si="0"/>
        <v>8.1</v>
      </c>
      <c r="G18" s="3">
        <f t="shared" si="1"/>
        <v>5.4</v>
      </c>
      <c r="H18" s="2">
        <f>IF('Indicator Data'!AT20="No data","x",ROUND(IF('Indicator Data'!AT20&gt;H$140,0,IF('Indicator Data'!AT20&lt;H$139,10,(H$140-'Indicator Data'!AT20)/(H$140-H$139)*10)),1))</f>
        <v>7.3</v>
      </c>
      <c r="I18" s="2">
        <f>IF('Indicator Data'!AS20="No data","x",ROUND(IF('Indicator Data'!AS20&gt;I$140,0,IF('Indicator Data'!AS20&lt;I$139,10,(I$140-'Indicator Data'!AS20)/(I$140-I$139)*10)),1))</f>
        <v>6.8</v>
      </c>
      <c r="J18" s="3">
        <f t="shared" si="2"/>
        <v>7.1</v>
      </c>
      <c r="K18" s="5">
        <f t="shared" si="3"/>
        <v>6.3</v>
      </c>
      <c r="L18" s="2">
        <f>IF('Indicator Data'!AV20="No data","x",ROUND(IF('Indicator Data'!AV20^2&gt;L$140,0,IF('Indicator Data'!AV20^2&lt;L$139,10,(L$140-'Indicator Data'!AV20^2)/(L$140-L$139)*10)),1))</f>
        <v>4.3</v>
      </c>
      <c r="M18" s="2">
        <f>IF(OR('Indicator Data'!AU20=0,'Indicator Data'!AU20="No data"),"x",ROUND(IF('Indicator Data'!AU20&gt;M$140,0,IF('Indicator Data'!AU20&lt;M$139,10,(M$140-'Indicator Data'!AU20)/(M$140-M$139)*10)),1))</f>
        <v>2.9</v>
      </c>
      <c r="N18" s="2">
        <f>IF('Indicator Data'!AW20="No data","x",ROUND(IF('Indicator Data'!AW20&gt;N$140,0,IF('Indicator Data'!AW20&lt;N$139,10,(N$140-'Indicator Data'!AW20)/(N$140-N$139)*10)),1))</f>
        <v>5.6</v>
      </c>
      <c r="O18" s="2">
        <f>IF('Indicator Data'!AX20="No data","x",ROUND(IF('Indicator Data'!AX20&gt;O$140,0,IF('Indicator Data'!AX20&lt;O$139,10,(O$140-'Indicator Data'!AX20)/(O$140-O$139)*10)),1))</f>
        <v>6</v>
      </c>
      <c r="P18" s="3">
        <f t="shared" si="4"/>
        <v>4.7</v>
      </c>
      <c r="Q18" s="2">
        <f>IF('Indicator Data'!AY20="No data","x",ROUND(IF('Indicator Data'!AY20&gt;Q$140,0,IF('Indicator Data'!AY20&lt;Q$139,10,(Q$140-'Indicator Data'!AY20)/(Q$140-Q$139)*10)),1))</f>
        <v>8.1</v>
      </c>
      <c r="R18" s="2">
        <f>IF('Indicator Data'!AZ20="No data","x",ROUND(IF('Indicator Data'!AZ20&gt;R$140,0,IF('Indicator Data'!AZ20&lt;R$139,10,(R$140-'Indicator Data'!AZ20)/(R$140-R$139)*10)),1))</f>
        <v>10</v>
      </c>
      <c r="S18" s="3">
        <f t="shared" si="5"/>
        <v>9.1</v>
      </c>
      <c r="T18" s="2">
        <f>IF('Indicator Data'!X20="No data","x",ROUND(IF('Indicator Data'!X20&gt;T$140,0,IF('Indicator Data'!X20&lt;T$139,10,(T$140-'Indicator Data'!X20)/(T$140-T$139)*10)),1))</f>
        <v>10</v>
      </c>
      <c r="U18" s="2">
        <f>IF('Indicator Data'!Y20="No data","x",ROUND(IF('Indicator Data'!Y20&gt;U$140,0,IF('Indicator Data'!Y20&lt;U$139,10,(U$140-'Indicator Data'!Y20)/(U$140-U$139)*10)),1))</f>
        <v>3</v>
      </c>
      <c r="V18" s="2">
        <f>IF('Indicator Data'!Z20="No data","x",ROUND(IF('Indicator Data'!Z20&gt;V$140,0,IF('Indicator Data'!Z20&lt;V$139,10,(V$140-'Indicator Data'!Z20)/(V$140-V$139)*10)),1))</f>
        <v>8.8000000000000007</v>
      </c>
      <c r="W18" s="2">
        <f>IF('Indicator Data'!AE20="No data","x",ROUND(IF('Indicator Data'!AE20&gt;W$140,0,IF('Indicator Data'!AE20&lt;W$139,10,(W$140-'Indicator Data'!AE20)/(W$140-W$139)*10)),1))</f>
        <v>9.6</v>
      </c>
      <c r="X18" s="3">
        <f t="shared" si="6"/>
        <v>7.9</v>
      </c>
      <c r="Y18" s="5">
        <f t="shared" si="7"/>
        <v>7.2</v>
      </c>
      <c r="Z18" s="72"/>
    </row>
    <row r="19" spans="1:26">
      <c r="A19" s="8" t="s">
        <v>98</v>
      </c>
      <c r="B19" s="25" t="s">
        <v>94</v>
      </c>
      <c r="C19" s="25" t="s">
        <v>99</v>
      </c>
      <c r="D19" s="2">
        <f>IF('Indicator Data'!AR21="No data","x",ROUND(IF('Indicator Data'!AR21&gt;D$140,0,IF('Indicator Data'!AR21&lt;D$139,10,(D$140-'Indicator Data'!AR21)/(D$140-D$139)*10)),1))</f>
        <v>2.6</v>
      </c>
      <c r="E19" s="113">
        <f>('Indicator Data'!BE21+'Indicator Data'!BF21+'Indicator Data'!BG21)/'Indicator Data'!BD21*1000000</f>
        <v>0.19468235553882646</v>
      </c>
      <c r="F19" s="2">
        <f t="shared" si="0"/>
        <v>8.1</v>
      </c>
      <c r="G19" s="3">
        <f t="shared" si="1"/>
        <v>5.4</v>
      </c>
      <c r="H19" s="2">
        <f>IF('Indicator Data'!AT21="No data","x",ROUND(IF('Indicator Data'!AT21&gt;H$140,0,IF('Indicator Data'!AT21&lt;H$139,10,(H$140-'Indicator Data'!AT21)/(H$140-H$139)*10)),1))</f>
        <v>7.3</v>
      </c>
      <c r="I19" s="2">
        <f>IF('Indicator Data'!AS21="No data","x",ROUND(IF('Indicator Data'!AS21&gt;I$140,0,IF('Indicator Data'!AS21&lt;I$139,10,(I$140-'Indicator Data'!AS21)/(I$140-I$139)*10)),1))</f>
        <v>6.8</v>
      </c>
      <c r="J19" s="3">
        <f t="shared" si="2"/>
        <v>7.1</v>
      </c>
      <c r="K19" s="5">
        <f t="shared" si="3"/>
        <v>6.3</v>
      </c>
      <c r="L19" s="2">
        <f>IF('Indicator Data'!AV21="No data","x",ROUND(IF('Indicator Data'!AV21^2&gt;L$140,0,IF('Indicator Data'!AV21^2&lt;L$139,10,(L$140-'Indicator Data'!AV21^2)/(L$140-L$139)*10)),1))</f>
        <v>4.3</v>
      </c>
      <c r="M19" s="2">
        <f>IF(OR('Indicator Data'!AU21=0,'Indicator Data'!AU21="No data"),"x",ROUND(IF('Indicator Data'!AU21&gt;M$140,0,IF('Indicator Data'!AU21&lt;M$139,10,(M$140-'Indicator Data'!AU21)/(M$140-M$139)*10)),1))</f>
        <v>2.9</v>
      </c>
      <c r="N19" s="2">
        <f>IF('Indicator Data'!AW21="No data","x",ROUND(IF('Indicator Data'!AW21&gt;N$140,0,IF('Indicator Data'!AW21&lt;N$139,10,(N$140-'Indicator Data'!AW21)/(N$140-N$139)*10)),1))</f>
        <v>5.6</v>
      </c>
      <c r="O19" s="2">
        <f>IF('Indicator Data'!AX21="No data","x",ROUND(IF('Indicator Data'!AX21&gt;O$140,0,IF('Indicator Data'!AX21&lt;O$139,10,(O$140-'Indicator Data'!AX21)/(O$140-O$139)*10)),1))</f>
        <v>6</v>
      </c>
      <c r="P19" s="3">
        <f t="shared" si="4"/>
        <v>4.7</v>
      </c>
      <c r="Q19" s="2">
        <f>IF('Indicator Data'!AY21="No data","x",ROUND(IF('Indicator Data'!AY21&gt;Q$140,0,IF('Indicator Data'!AY21&lt;Q$139,10,(Q$140-'Indicator Data'!AY21)/(Q$140-Q$139)*10)),1))</f>
        <v>7.8</v>
      </c>
      <c r="R19" s="2">
        <f>IF('Indicator Data'!AZ21="No data","x",ROUND(IF('Indicator Data'!AZ21&gt;R$140,0,IF('Indicator Data'!AZ21&lt;R$139,10,(R$140-'Indicator Data'!AZ21)/(R$140-R$139)*10)),1))</f>
        <v>6.9</v>
      </c>
      <c r="S19" s="3">
        <f t="shared" si="5"/>
        <v>7.4</v>
      </c>
      <c r="T19" s="2">
        <f>IF('Indicator Data'!X21="No data","x",ROUND(IF('Indicator Data'!X21&gt;T$140,0,IF('Indicator Data'!X21&lt;T$139,10,(T$140-'Indicator Data'!X21)/(T$140-T$139)*10)),1))</f>
        <v>9.9</v>
      </c>
      <c r="U19" s="2">
        <f>IF('Indicator Data'!Y21="No data","x",ROUND(IF('Indicator Data'!Y21&gt;U$140,0,IF('Indicator Data'!Y21&lt;U$139,10,(U$140-'Indicator Data'!Y21)/(U$140-U$139)*10)),1))</f>
        <v>3.4</v>
      </c>
      <c r="V19" s="2">
        <f>IF('Indicator Data'!Z21="No data","x",ROUND(IF('Indicator Data'!Z21&gt;V$140,0,IF('Indicator Data'!Z21&lt;V$139,10,(V$140-'Indicator Data'!Z21)/(V$140-V$139)*10)),1))</f>
        <v>10</v>
      </c>
      <c r="W19" s="2">
        <f>IF('Indicator Data'!AE21="No data","x",ROUND(IF('Indicator Data'!AE21&gt;W$140,0,IF('Indicator Data'!AE21&lt;W$139,10,(W$140-'Indicator Data'!AE21)/(W$140-W$139)*10)),1))</f>
        <v>9.6</v>
      </c>
      <c r="X19" s="3">
        <f t="shared" si="6"/>
        <v>8.1999999999999993</v>
      </c>
      <c r="Y19" s="5">
        <f t="shared" si="7"/>
        <v>6.8</v>
      </c>
      <c r="Z19" s="72"/>
    </row>
    <row r="20" spans="1:26">
      <c r="A20" s="8" t="s">
        <v>100</v>
      </c>
      <c r="B20" s="25" t="s">
        <v>94</v>
      </c>
      <c r="C20" s="25" t="s">
        <v>101</v>
      </c>
      <c r="D20" s="2">
        <f>IF('Indicator Data'!AR22="No data","x",ROUND(IF('Indicator Data'!AR22&gt;D$140,0,IF('Indicator Data'!AR22&lt;D$139,10,(D$140-'Indicator Data'!AR22)/(D$140-D$139)*10)),1))</f>
        <v>2.6</v>
      </c>
      <c r="E20" s="113">
        <f>('Indicator Data'!BE22+'Indicator Data'!BF22+'Indicator Data'!BG22)/'Indicator Data'!BD22*1000000</f>
        <v>0.19468235553882646</v>
      </c>
      <c r="F20" s="2">
        <f t="shared" si="0"/>
        <v>8.1</v>
      </c>
      <c r="G20" s="3">
        <f t="shared" si="1"/>
        <v>5.4</v>
      </c>
      <c r="H20" s="2">
        <f>IF('Indicator Data'!AT22="No data","x",ROUND(IF('Indicator Data'!AT22&gt;H$140,0,IF('Indicator Data'!AT22&lt;H$139,10,(H$140-'Indicator Data'!AT22)/(H$140-H$139)*10)),1))</f>
        <v>7.3</v>
      </c>
      <c r="I20" s="2">
        <f>IF('Indicator Data'!AS22="No data","x",ROUND(IF('Indicator Data'!AS22&gt;I$140,0,IF('Indicator Data'!AS22&lt;I$139,10,(I$140-'Indicator Data'!AS22)/(I$140-I$139)*10)),1))</f>
        <v>6.8</v>
      </c>
      <c r="J20" s="3">
        <f t="shared" si="2"/>
        <v>7.1</v>
      </c>
      <c r="K20" s="5">
        <f t="shared" si="3"/>
        <v>6.3</v>
      </c>
      <c r="L20" s="2">
        <f>IF('Indicator Data'!AV22="No data","x",ROUND(IF('Indicator Data'!AV22^2&gt;L$140,0,IF('Indicator Data'!AV22^2&lt;L$139,10,(L$140-'Indicator Data'!AV22^2)/(L$140-L$139)*10)),1))</f>
        <v>4.3</v>
      </c>
      <c r="M20" s="2">
        <f>IF(OR('Indicator Data'!AU22=0,'Indicator Data'!AU22="No data"),"x",ROUND(IF('Indicator Data'!AU22&gt;M$140,0,IF('Indicator Data'!AU22&lt;M$139,10,(M$140-'Indicator Data'!AU22)/(M$140-M$139)*10)),1))</f>
        <v>0</v>
      </c>
      <c r="N20" s="2">
        <f>IF('Indicator Data'!AW22="No data","x",ROUND(IF('Indicator Data'!AW22&gt;N$140,0,IF('Indicator Data'!AW22&lt;N$139,10,(N$140-'Indicator Data'!AW22)/(N$140-N$139)*10)),1))</f>
        <v>5.6</v>
      </c>
      <c r="O20" s="2">
        <f>IF('Indicator Data'!AX22="No data","x",ROUND(IF('Indicator Data'!AX22&gt;O$140,0,IF('Indicator Data'!AX22&lt;O$139,10,(O$140-'Indicator Data'!AX22)/(O$140-O$139)*10)),1))</f>
        <v>6</v>
      </c>
      <c r="P20" s="3">
        <f t="shared" si="4"/>
        <v>4</v>
      </c>
      <c r="Q20" s="2">
        <f>IF('Indicator Data'!AY22="No data","x",ROUND(IF('Indicator Data'!AY22&gt;Q$140,0,IF('Indicator Data'!AY22&lt;Q$139,10,(Q$140-'Indicator Data'!AY22)/(Q$140-Q$139)*10)),1))</f>
        <v>4.4000000000000004</v>
      </c>
      <c r="R20" s="2">
        <f>IF('Indicator Data'!AZ22="No data","x",ROUND(IF('Indicator Data'!AZ22&gt;R$140,0,IF('Indicator Data'!AZ22&lt;R$139,10,(R$140-'Indicator Data'!AZ22)/(R$140-R$139)*10)),1))</f>
        <v>2.6</v>
      </c>
      <c r="S20" s="3">
        <f t="shared" si="5"/>
        <v>3.5</v>
      </c>
      <c r="T20" s="2">
        <f>IF('Indicator Data'!X22="No data","x",ROUND(IF('Indicator Data'!X22&gt;T$140,0,IF('Indicator Data'!X22&lt;T$139,10,(T$140-'Indicator Data'!X22)/(T$140-T$139)*10)),1))</f>
        <v>9.9</v>
      </c>
      <c r="U20" s="2">
        <f>IF('Indicator Data'!Y22="No data","x",ROUND(IF('Indicator Data'!Y22&gt;U$140,0,IF('Indicator Data'!Y22&lt;U$139,10,(U$140-'Indicator Data'!Y22)/(U$140-U$139)*10)),1))</f>
        <v>1.6</v>
      </c>
      <c r="V20" s="2">
        <f>IF('Indicator Data'!Z22="No data","x",ROUND(IF('Indicator Data'!Z22&gt;V$140,0,IF('Indicator Data'!Z22&lt;V$139,10,(V$140-'Indicator Data'!Z22)/(V$140-V$139)*10)),1))</f>
        <v>4.4000000000000004</v>
      </c>
      <c r="W20" s="2">
        <f>IF('Indicator Data'!AE22="No data","x",ROUND(IF('Indicator Data'!AE22&gt;W$140,0,IF('Indicator Data'!AE22&lt;W$139,10,(W$140-'Indicator Data'!AE22)/(W$140-W$139)*10)),1))</f>
        <v>9.6</v>
      </c>
      <c r="X20" s="3">
        <f t="shared" si="6"/>
        <v>6.4</v>
      </c>
      <c r="Y20" s="5">
        <f t="shared" si="7"/>
        <v>4.5999999999999996</v>
      </c>
      <c r="Z20" s="72"/>
    </row>
    <row r="21" spans="1:26">
      <c r="A21" s="8" t="s">
        <v>84</v>
      </c>
      <c r="B21" s="25" t="s">
        <v>94</v>
      </c>
      <c r="C21" s="25" t="s">
        <v>102</v>
      </c>
      <c r="D21" s="2">
        <f>IF('Indicator Data'!AR23="No data","x",ROUND(IF('Indicator Data'!AR23&gt;D$140,0,IF('Indicator Data'!AR23&lt;D$139,10,(D$140-'Indicator Data'!AR23)/(D$140-D$139)*10)),1))</f>
        <v>2.6</v>
      </c>
      <c r="E21" s="113">
        <f>('Indicator Data'!BE23+'Indicator Data'!BF23+'Indicator Data'!BG23)/'Indicator Data'!BD23*1000000</f>
        <v>0.19468235553882646</v>
      </c>
      <c r="F21" s="2">
        <f t="shared" si="0"/>
        <v>8.1</v>
      </c>
      <c r="G21" s="3">
        <f t="shared" si="1"/>
        <v>5.4</v>
      </c>
      <c r="H21" s="2">
        <f>IF('Indicator Data'!AT23="No data","x",ROUND(IF('Indicator Data'!AT23&gt;H$140,0,IF('Indicator Data'!AT23&lt;H$139,10,(H$140-'Indicator Data'!AT23)/(H$140-H$139)*10)),1))</f>
        <v>7.3</v>
      </c>
      <c r="I21" s="2">
        <f>IF('Indicator Data'!AS23="No data","x",ROUND(IF('Indicator Data'!AS23&gt;I$140,0,IF('Indicator Data'!AS23&lt;I$139,10,(I$140-'Indicator Data'!AS23)/(I$140-I$139)*10)),1))</f>
        <v>6.8</v>
      </c>
      <c r="J21" s="3">
        <f t="shared" si="2"/>
        <v>7.1</v>
      </c>
      <c r="K21" s="5">
        <f t="shared" si="3"/>
        <v>6.3</v>
      </c>
      <c r="L21" s="2">
        <f>IF('Indicator Data'!AV23="No data","x",ROUND(IF('Indicator Data'!AV23^2&gt;L$140,0,IF('Indicator Data'!AV23^2&lt;L$139,10,(L$140-'Indicator Data'!AV23^2)/(L$140-L$139)*10)),1))</f>
        <v>4.3</v>
      </c>
      <c r="M21" s="2">
        <f>IF(OR('Indicator Data'!AU23=0,'Indicator Data'!AU23="No data"),"x",ROUND(IF('Indicator Data'!AU23&gt;M$140,0,IF('Indicator Data'!AU23&lt;M$139,10,(M$140-'Indicator Data'!AU23)/(M$140-M$139)*10)),1))</f>
        <v>2.9</v>
      </c>
      <c r="N21" s="2">
        <f>IF('Indicator Data'!AW23="No data","x",ROUND(IF('Indicator Data'!AW23&gt;N$140,0,IF('Indicator Data'!AW23&lt;N$139,10,(N$140-'Indicator Data'!AW23)/(N$140-N$139)*10)),1))</f>
        <v>5.6</v>
      </c>
      <c r="O21" s="2">
        <f>IF('Indicator Data'!AX23="No data","x",ROUND(IF('Indicator Data'!AX23&gt;O$140,0,IF('Indicator Data'!AX23&lt;O$139,10,(O$140-'Indicator Data'!AX23)/(O$140-O$139)*10)),1))</f>
        <v>6</v>
      </c>
      <c r="P21" s="3">
        <f t="shared" si="4"/>
        <v>4.7</v>
      </c>
      <c r="Q21" s="2">
        <f>IF('Indicator Data'!AY23="No data","x",ROUND(IF('Indicator Data'!AY23&gt;Q$140,0,IF('Indicator Data'!AY23&lt;Q$139,10,(Q$140-'Indicator Data'!AY23)/(Q$140-Q$139)*10)),1))</f>
        <v>6.8</v>
      </c>
      <c r="R21" s="2">
        <f>IF('Indicator Data'!AZ23="No data","x",ROUND(IF('Indicator Data'!AZ23&gt;R$140,0,IF('Indicator Data'!AZ23&lt;R$139,10,(R$140-'Indicator Data'!AZ23)/(R$140-R$139)*10)),1))</f>
        <v>10</v>
      </c>
      <c r="S21" s="3">
        <f t="shared" si="5"/>
        <v>8.4</v>
      </c>
      <c r="T21" s="2">
        <f>IF('Indicator Data'!X23="No data","x",ROUND(IF('Indicator Data'!X23&gt;T$140,0,IF('Indicator Data'!X23&lt;T$139,10,(T$140-'Indicator Data'!X23)/(T$140-T$139)*10)),1))</f>
        <v>10</v>
      </c>
      <c r="U21" s="2">
        <f>IF('Indicator Data'!Y23="No data","x",ROUND(IF('Indicator Data'!Y23&gt;U$140,0,IF('Indicator Data'!Y23&lt;U$139,10,(U$140-'Indicator Data'!Y23)/(U$140-U$139)*10)),1))</f>
        <v>3.9</v>
      </c>
      <c r="V21" s="2">
        <f>IF('Indicator Data'!Z23="No data","x",ROUND(IF('Indicator Data'!Z23&gt;V$140,0,IF('Indicator Data'!Z23&lt;V$139,10,(V$140-'Indicator Data'!Z23)/(V$140-V$139)*10)),1))</f>
        <v>10</v>
      </c>
      <c r="W21" s="2">
        <f>IF('Indicator Data'!AE23="No data","x",ROUND(IF('Indicator Data'!AE23&gt;W$140,0,IF('Indicator Data'!AE23&lt;W$139,10,(W$140-'Indicator Data'!AE23)/(W$140-W$139)*10)),1))</f>
        <v>9.6</v>
      </c>
      <c r="X21" s="3">
        <f t="shared" si="6"/>
        <v>8.4</v>
      </c>
      <c r="Y21" s="5">
        <f t="shared" si="7"/>
        <v>7.2</v>
      </c>
      <c r="Z21" s="72"/>
    </row>
    <row r="22" spans="1:26">
      <c r="A22" s="8" t="s">
        <v>103</v>
      </c>
      <c r="B22" s="25" t="s">
        <v>94</v>
      </c>
      <c r="C22" s="25" t="s">
        <v>104</v>
      </c>
      <c r="D22" s="2">
        <f>IF('Indicator Data'!AR24="No data","x",ROUND(IF('Indicator Data'!AR24&gt;D$140,0,IF('Indicator Data'!AR24&lt;D$139,10,(D$140-'Indicator Data'!AR24)/(D$140-D$139)*10)),1))</f>
        <v>2.6</v>
      </c>
      <c r="E22" s="113">
        <f>('Indicator Data'!BE24+'Indicator Data'!BF24+'Indicator Data'!BG24)/'Indicator Data'!BD24*1000000</f>
        <v>0.19468235553882646</v>
      </c>
      <c r="F22" s="2">
        <f t="shared" si="0"/>
        <v>8.1</v>
      </c>
      <c r="G22" s="3">
        <f t="shared" si="1"/>
        <v>5.4</v>
      </c>
      <c r="H22" s="2">
        <f>IF('Indicator Data'!AT24="No data","x",ROUND(IF('Indicator Data'!AT24&gt;H$140,0,IF('Indicator Data'!AT24&lt;H$139,10,(H$140-'Indicator Data'!AT24)/(H$140-H$139)*10)),1))</f>
        <v>7.3</v>
      </c>
      <c r="I22" s="2">
        <f>IF('Indicator Data'!AS24="No data","x",ROUND(IF('Indicator Data'!AS24&gt;I$140,0,IF('Indicator Data'!AS24&lt;I$139,10,(I$140-'Indicator Data'!AS24)/(I$140-I$139)*10)),1))</f>
        <v>6.8</v>
      </c>
      <c r="J22" s="3">
        <f t="shared" si="2"/>
        <v>7.1</v>
      </c>
      <c r="K22" s="5">
        <f t="shared" si="3"/>
        <v>6.3</v>
      </c>
      <c r="L22" s="2">
        <f>IF('Indicator Data'!AV24="No data","x",ROUND(IF('Indicator Data'!AV24^2&gt;L$140,0,IF('Indicator Data'!AV24^2&lt;L$139,10,(L$140-'Indicator Data'!AV24^2)/(L$140-L$139)*10)),1))</f>
        <v>4.3</v>
      </c>
      <c r="M22" s="2">
        <f>IF(OR('Indicator Data'!AU24=0,'Indicator Data'!AU24="No data"),"x",ROUND(IF('Indicator Data'!AU24&gt;M$140,0,IF('Indicator Data'!AU24&lt;M$139,10,(M$140-'Indicator Data'!AU24)/(M$140-M$139)*10)),1))</f>
        <v>2.9</v>
      </c>
      <c r="N22" s="2">
        <f>IF('Indicator Data'!AW24="No data","x",ROUND(IF('Indicator Data'!AW24&gt;N$140,0,IF('Indicator Data'!AW24&lt;N$139,10,(N$140-'Indicator Data'!AW24)/(N$140-N$139)*10)),1))</f>
        <v>5.6</v>
      </c>
      <c r="O22" s="2">
        <f>IF('Indicator Data'!AX24="No data","x",ROUND(IF('Indicator Data'!AX24&gt;O$140,0,IF('Indicator Data'!AX24&lt;O$139,10,(O$140-'Indicator Data'!AX24)/(O$140-O$139)*10)),1))</f>
        <v>6</v>
      </c>
      <c r="P22" s="3">
        <f t="shared" si="4"/>
        <v>4.7</v>
      </c>
      <c r="Q22" s="2">
        <f>IF('Indicator Data'!AY24="No data","x",ROUND(IF('Indicator Data'!AY24&gt;Q$140,0,IF('Indicator Data'!AY24&lt;Q$139,10,(Q$140-'Indicator Data'!AY24)/(Q$140-Q$139)*10)),1))</f>
        <v>7.5</v>
      </c>
      <c r="R22" s="2">
        <f>IF('Indicator Data'!AZ24="No data","x",ROUND(IF('Indicator Data'!AZ24&gt;R$140,0,IF('Indicator Data'!AZ24&lt;R$139,10,(R$140-'Indicator Data'!AZ24)/(R$140-R$139)*10)),1))</f>
        <v>5</v>
      </c>
      <c r="S22" s="3">
        <f t="shared" si="5"/>
        <v>6.3</v>
      </c>
      <c r="T22" s="2">
        <f>IF('Indicator Data'!X24="No data","x",ROUND(IF('Indicator Data'!X24&gt;T$140,0,IF('Indicator Data'!X24&lt;T$139,10,(T$140-'Indicator Data'!X24)/(T$140-T$139)*10)),1))</f>
        <v>10</v>
      </c>
      <c r="U22" s="2">
        <f>IF('Indicator Data'!Y24="No data","x",ROUND(IF('Indicator Data'!Y24&gt;U$140,0,IF('Indicator Data'!Y24&lt;U$139,10,(U$140-'Indicator Data'!Y24)/(U$140-U$139)*10)),1))</f>
        <v>1.1000000000000001</v>
      </c>
      <c r="V22" s="2">
        <f>IF('Indicator Data'!Z24="No data","x",ROUND(IF('Indicator Data'!Z24&gt;V$140,0,IF('Indicator Data'!Z24&lt;V$139,10,(V$140-'Indicator Data'!Z24)/(V$140-V$139)*10)),1))</f>
        <v>3</v>
      </c>
      <c r="W22" s="2">
        <f>IF('Indicator Data'!AE24="No data","x",ROUND(IF('Indicator Data'!AE24&gt;W$140,0,IF('Indicator Data'!AE24&lt;W$139,10,(W$140-'Indicator Data'!AE24)/(W$140-W$139)*10)),1))</f>
        <v>9.6</v>
      </c>
      <c r="X22" s="3">
        <f t="shared" si="6"/>
        <v>5.9</v>
      </c>
      <c r="Y22" s="5">
        <f t="shared" si="7"/>
        <v>5.6</v>
      </c>
      <c r="Z22" s="72"/>
    </row>
    <row r="23" spans="1:26">
      <c r="A23" s="8" t="s">
        <v>105</v>
      </c>
      <c r="B23" s="25" t="s">
        <v>94</v>
      </c>
      <c r="C23" s="25" t="s">
        <v>106</v>
      </c>
      <c r="D23" s="2">
        <f>IF('Indicator Data'!AR25="No data","x",ROUND(IF('Indicator Data'!AR25&gt;D$140,0,IF('Indicator Data'!AR25&lt;D$139,10,(D$140-'Indicator Data'!AR25)/(D$140-D$139)*10)),1))</f>
        <v>2.6</v>
      </c>
      <c r="E23" s="113">
        <f>('Indicator Data'!BE25+'Indicator Data'!BF25+'Indicator Data'!BG25)/'Indicator Data'!BD25*1000000</f>
        <v>0.19468235553882646</v>
      </c>
      <c r="F23" s="2">
        <f t="shared" si="0"/>
        <v>8.1</v>
      </c>
      <c r="G23" s="3">
        <f t="shared" si="1"/>
        <v>5.4</v>
      </c>
      <c r="H23" s="2">
        <f>IF('Indicator Data'!AT25="No data","x",ROUND(IF('Indicator Data'!AT25&gt;H$140,0,IF('Indicator Data'!AT25&lt;H$139,10,(H$140-'Indicator Data'!AT25)/(H$140-H$139)*10)),1))</f>
        <v>7.3</v>
      </c>
      <c r="I23" s="2">
        <f>IF('Indicator Data'!AS25="No data","x",ROUND(IF('Indicator Data'!AS25&gt;I$140,0,IF('Indicator Data'!AS25&lt;I$139,10,(I$140-'Indicator Data'!AS25)/(I$140-I$139)*10)),1))</f>
        <v>6.8</v>
      </c>
      <c r="J23" s="3">
        <f t="shared" si="2"/>
        <v>7.1</v>
      </c>
      <c r="K23" s="5">
        <f t="shared" si="3"/>
        <v>6.3</v>
      </c>
      <c r="L23" s="2">
        <f>IF('Indicator Data'!AV25="No data","x",ROUND(IF('Indicator Data'!AV25^2&gt;L$140,0,IF('Indicator Data'!AV25^2&lt;L$139,10,(L$140-'Indicator Data'!AV25^2)/(L$140-L$139)*10)),1))</f>
        <v>4.3</v>
      </c>
      <c r="M23" s="2">
        <f>IF(OR('Indicator Data'!AU25=0,'Indicator Data'!AU25="No data"),"x",ROUND(IF('Indicator Data'!AU25&gt;M$140,0,IF('Indicator Data'!AU25&lt;M$139,10,(M$140-'Indicator Data'!AU25)/(M$140-M$139)*10)),1))</f>
        <v>2.9</v>
      </c>
      <c r="N23" s="2">
        <f>IF('Indicator Data'!AW25="No data","x",ROUND(IF('Indicator Data'!AW25&gt;N$140,0,IF('Indicator Data'!AW25&lt;N$139,10,(N$140-'Indicator Data'!AW25)/(N$140-N$139)*10)),1))</f>
        <v>5.6</v>
      </c>
      <c r="O23" s="2">
        <f>IF('Indicator Data'!AX25="No data","x",ROUND(IF('Indicator Data'!AX25&gt;O$140,0,IF('Indicator Data'!AX25&lt;O$139,10,(O$140-'Indicator Data'!AX25)/(O$140-O$139)*10)),1))</f>
        <v>6</v>
      </c>
      <c r="P23" s="3">
        <f t="shared" si="4"/>
        <v>4.7</v>
      </c>
      <c r="Q23" s="2">
        <f>IF('Indicator Data'!AY25="No data","x",ROUND(IF('Indicator Data'!AY25&gt;Q$140,0,IF('Indicator Data'!AY25&lt;Q$139,10,(Q$140-'Indicator Data'!AY25)/(Q$140-Q$139)*10)),1))</f>
        <v>4.9000000000000004</v>
      </c>
      <c r="R23" s="2">
        <f>IF('Indicator Data'!AZ25="No data","x",ROUND(IF('Indicator Data'!AZ25&gt;R$140,0,IF('Indicator Data'!AZ25&lt;R$139,10,(R$140-'Indicator Data'!AZ25)/(R$140-R$139)*10)),1))</f>
        <v>7</v>
      </c>
      <c r="S23" s="3">
        <f t="shared" si="5"/>
        <v>6</v>
      </c>
      <c r="T23" s="2">
        <f>IF('Indicator Data'!X25="No data","x",ROUND(IF('Indicator Data'!X25&gt;T$140,0,IF('Indicator Data'!X25&lt;T$139,10,(T$140-'Indicator Data'!X25)/(T$140-T$139)*10)),1))</f>
        <v>10</v>
      </c>
      <c r="U23" s="2">
        <f>IF('Indicator Data'!Y25="No data","x",ROUND(IF('Indicator Data'!Y25&gt;U$140,0,IF('Indicator Data'!Y25&lt;U$139,10,(U$140-'Indicator Data'!Y25)/(U$140-U$139)*10)),1))</f>
        <v>1.9</v>
      </c>
      <c r="V23" s="2">
        <f>IF('Indicator Data'!Z25="No data","x",ROUND(IF('Indicator Data'!Z25&gt;V$140,0,IF('Indicator Data'!Z25&lt;V$139,10,(V$140-'Indicator Data'!Z25)/(V$140-V$139)*10)),1))</f>
        <v>7.7</v>
      </c>
      <c r="W23" s="2">
        <f>IF('Indicator Data'!AE25="No data","x",ROUND(IF('Indicator Data'!AE25&gt;W$140,0,IF('Indicator Data'!AE25&lt;W$139,10,(W$140-'Indicator Data'!AE25)/(W$140-W$139)*10)),1))</f>
        <v>9.6</v>
      </c>
      <c r="X23" s="3">
        <f t="shared" si="6"/>
        <v>7.3</v>
      </c>
      <c r="Y23" s="5">
        <f t="shared" si="7"/>
        <v>6</v>
      </c>
      <c r="Z23" s="72"/>
    </row>
    <row r="24" spans="1:26">
      <c r="A24" s="8" t="s">
        <v>107</v>
      </c>
      <c r="B24" s="25" t="s">
        <v>94</v>
      </c>
      <c r="C24" s="25" t="s">
        <v>108</v>
      </c>
      <c r="D24" s="2">
        <f>IF('Indicator Data'!AR26="No data","x",ROUND(IF('Indicator Data'!AR26&gt;D$140,0,IF('Indicator Data'!AR26&lt;D$139,10,(D$140-'Indicator Data'!AR26)/(D$140-D$139)*10)),1))</f>
        <v>2.6</v>
      </c>
      <c r="E24" s="113">
        <f>('Indicator Data'!BE26+'Indicator Data'!BF26+'Indicator Data'!BG26)/'Indicator Data'!BD26*1000000</f>
        <v>0.19468235553882646</v>
      </c>
      <c r="F24" s="2">
        <f t="shared" si="0"/>
        <v>8.1</v>
      </c>
      <c r="G24" s="3">
        <f t="shared" si="1"/>
        <v>5.4</v>
      </c>
      <c r="H24" s="2">
        <f>IF('Indicator Data'!AT26="No data","x",ROUND(IF('Indicator Data'!AT26&gt;H$140,0,IF('Indicator Data'!AT26&lt;H$139,10,(H$140-'Indicator Data'!AT26)/(H$140-H$139)*10)),1))</f>
        <v>7.3</v>
      </c>
      <c r="I24" s="2">
        <f>IF('Indicator Data'!AS26="No data","x",ROUND(IF('Indicator Data'!AS26&gt;I$140,0,IF('Indicator Data'!AS26&lt;I$139,10,(I$140-'Indicator Data'!AS26)/(I$140-I$139)*10)),1))</f>
        <v>6.8</v>
      </c>
      <c r="J24" s="3">
        <f t="shared" si="2"/>
        <v>7.1</v>
      </c>
      <c r="K24" s="5">
        <f t="shared" si="3"/>
        <v>6.3</v>
      </c>
      <c r="L24" s="2">
        <f>IF('Indicator Data'!AV26="No data","x",ROUND(IF('Indicator Data'!AV26^2&gt;L$140,0,IF('Indicator Data'!AV26^2&lt;L$139,10,(L$140-'Indicator Data'!AV26^2)/(L$140-L$139)*10)),1))</f>
        <v>4.3</v>
      </c>
      <c r="M24" s="2">
        <f>IF(OR('Indicator Data'!AU26=0,'Indicator Data'!AU26="No data"),"x",ROUND(IF('Indicator Data'!AU26&gt;M$140,0,IF('Indicator Data'!AU26&lt;M$139,10,(M$140-'Indicator Data'!AU26)/(M$140-M$139)*10)),1))</f>
        <v>2.9</v>
      </c>
      <c r="N24" s="2">
        <f>IF('Indicator Data'!AW26="No data","x",ROUND(IF('Indicator Data'!AW26&gt;N$140,0,IF('Indicator Data'!AW26&lt;N$139,10,(N$140-'Indicator Data'!AW26)/(N$140-N$139)*10)),1))</f>
        <v>5.6</v>
      </c>
      <c r="O24" s="2">
        <f>IF('Indicator Data'!AX26="No data","x",ROUND(IF('Indicator Data'!AX26&gt;O$140,0,IF('Indicator Data'!AX26&lt;O$139,10,(O$140-'Indicator Data'!AX26)/(O$140-O$139)*10)),1))</f>
        <v>6</v>
      </c>
      <c r="P24" s="3">
        <f t="shared" si="4"/>
        <v>4.7</v>
      </c>
      <c r="Q24" s="2">
        <f>IF('Indicator Data'!AY26="No data","x",ROUND(IF('Indicator Data'!AY26&gt;Q$140,0,IF('Indicator Data'!AY26&lt;Q$139,10,(Q$140-'Indicator Data'!AY26)/(Q$140-Q$139)*10)),1))</f>
        <v>7.1</v>
      </c>
      <c r="R24" s="2">
        <f>IF('Indicator Data'!AZ26="No data","x",ROUND(IF('Indicator Data'!AZ26&gt;R$140,0,IF('Indicator Data'!AZ26&lt;R$139,10,(R$140-'Indicator Data'!AZ26)/(R$140-R$139)*10)),1))</f>
        <v>6.1</v>
      </c>
      <c r="S24" s="3">
        <f t="shared" si="5"/>
        <v>6.6</v>
      </c>
      <c r="T24" s="2">
        <f>IF('Indicator Data'!X26="No data","x",ROUND(IF('Indicator Data'!X26&gt;T$140,0,IF('Indicator Data'!X26&lt;T$139,10,(T$140-'Indicator Data'!X26)/(T$140-T$139)*10)),1))</f>
        <v>10</v>
      </c>
      <c r="U24" s="2">
        <f>IF('Indicator Data'!Y26="No data","x",ROUND(IF('Indicator Data'!Y26&gt;U$140,0,IF('Indicator Data'!Y26&lt;U$139,10,(U$140-'Indicator Data'!Y26)/(U$140-U$139)*10)),1))</f>
        <v>1.8</v>
      </c>
      <c r="V24" s="2">
        <f>IF('Indicator Data'!Z26="No data","x",ROUND(IF('Indicator Data'!Z26&gt;V$140,0,IF('Indicator Data'!Z26&lt;V$139,10,(V$140-'Indicator Data'!Z26)/(V$140-V$139)*10)),1))</f>
        <v>7.3</v>
      </c>
      <c r="W24" s="2">
        <f>IF('Indicator Data'!AE26="No data","x",ROUND(IF('Indicator Data'!AE26&gt;W$140,0,IF('Indicator Data'!AE26&lt;W$139,10,(W$140-'Indicator Data'!AE26)/(W$140-W$139)*10)),1))</f>
        <v>9.6</v>
      </c>
      <c r="X24" s="3">
        <f t="shared" si="6"/>
        <v>7.2</v>
      </c>
      <c r="Y24" s="5">
        <f t="shared" si="7"/>
        <v>6.2</v>
      </c>
      <c r="Z24" s="72"/>
    </row>
    <row r="25" spans="1:26">
      <c r="A25" s="8" t="s">
        <v>90</v>
      </c>
      <c r="B25" s="25" t="s">
        <v>94</v>
      </c>
      <c r="C25" s="25" t="s">
        <v>109</v>
      </c>
      <c r="D25" s="2">
        <f>IF('Indicator Data'!AR27="No data","x",ROUND(IF('Indicator Data'!AR27&gt;D$140,0,IF('Indicator Data'!AR27&lt;D$139,10,(D$140-'Indicator Data'!AR27)/(D$140-D$139)*10)),1))</f>
        <v>2.6</v>
      </c>
      <c r="E25" s="113">
        <f>('Indicator Data'!BE27+'Indicator Data'!BF27+'Indicator Data'!BG27)/'Indicator Data'!BD27*1000000</f>
        <v>0.19468235553882646</v>
      </c>
      <c r="F25" s="2">
        <f t="shared" si="0"/>
        <v>8.1</v>
      </c>
      <c r="G25" s="3">
        <f t="shared" si="1"/>
        <v>5.4</v>
      </c>
      <c r="H25" s="2">
        <f>IF('Indicator Data'!AT27="No data","x",ROUND(IF('Indicator Data'!AT27&gt;H$140,0,IF('Indicator Data'!AT27&lt;H$139,10,(H$140-'Indicator Data'!AT27)/(H$140-H$139)*10)),1))</f>
        <v>7.3</v>
      </c>
      <c r="I25" s="2">
        <f>IF('Indicator Data'!AS27="No data","x",ROUND(IF('Indicator Data'!AS27&gt;I$140,0,IF('Indicator Data'!AS27&lt;I$139,10,(I$140-'Indicator Data'!AS27)/(I$140-I$139)*10)),1))</f>
        <v>6.8</v>
      </c>
      <c r="J25" s="3">
        <f t="shared" si="2"/>
        <v>7.1</v>
      </c>
      <c r="K25" s="5">
        <f t="shared" si="3"/>
        <v>6.3</v>
      </c>
      <c r="L25" s="2">
        <f>IF('Indicator Data'!AV27="No data","x",ROUND(IF('Indicator Data'!AV27^2&gt;L$140,0,IF('Indicator Data'!AV27^2&lt;L$139,10,(L$140-'Indicator Data'!AV27^2)/(L$140-L$139)*10)),1))</f>
        <v>4.3</v>
      </c>
      <c r="M25" s="2">
        <f>IF(OR('Indicator Data'!AU27=0,'Indicator Data'!AU27="No data"),"x",ROUND(IF('Indicator Data'!AU27&gt;M$140,0,IF('Indicator Data'!AU27&lt;M$139,10,(M$140-'Indicator Data'!AU27)/(M$140-M$139)*10)),1))</f>
        <v>2.9</v>
      </c>
      <c r="N25" s="2">
        <f>IF('Indicator Data'!AW27="No data","x",ROUND(IF('Indicator Data'!AW27&gt;N$140,0,IF('Indicator Data'!AW27&lt;N$139,10,(N$140-'Indicator Data'!AW27)/(N$140-N$139)*10)),1))</f>
        <v>5.6</v>
      </c>
      <c r="O25" s="2">
        <f>IF('Indicator Data'!AX27="No data","x",ROUND(IF('Indicator Data'!AX27&gt;O$140,0,IF('Indicator Data'!AX27&lt;O$139,10,(O$140-'Indicator Data'!AX27)/(O$140-O$139)*10)),1))</f>
        <v>6</v>
      </c>
      <c r="P25" s="3">
        <f t="shared" si="4"/>
        <v>4.7</v>
      </c>
      <c r="Q25" s="2">
        <f>IF('Indicator Data'!AY27="No data","x",ROUND(IF('Indicator Data'!AY27&gt;Q$140,0,IF('Indicator Data'!AY27&lt;Q$139,10,(Q$140-'Indicator Data'!AY27)/(Q$140-Q$139)*10)),1))</f>
        <v>4.2</v>
      </c>
      <c r="R25" s="2">
        <f>IF('Indicator Data'!AZ27="No data","x",ROUND(IF('Indicator Data'!AZ27&gt;R$140,0,IF('Indicator Data'!AZ27&lt;R$139,10,(R$140-'Indicator Data'!AZ27)/(R$140-R$139)*10)),1))</f>
        <v>1.7</v>
      </c>
      <c r="S25" s="3">
        <f t="shared" si="5"/>
        <v>3</v>
      </c>
      <c r="T25" s="2">
        <f>IF('Indicator Data'!X27="No data","x",ROUND(IF('Indicator Data'!X27&gt;T$140,0,IF('Indicator Data'!X27&lt;T$139,10,(T$140-'Indicator Data'!X27)/(T$140-T$139)*10)),1))</f>
        <v>10</v>
      </c>
      <c r="U25" s="2">
        <f>IF('Indicator Data'!Y27="No data","x",ROUND(IF('Indicator Data'!Y27&gt;U$140,0,IF('Indicator Data'!Y27&lt;U$139,10,(U$140-'Indicator Data'!Y27)/(U$140-U$139)*10)),1))</f>
        <v>3.2</v>
      </c>
      <c r="V25" s="2">
        <f>IF('Indicator Data'!Z27="No data","x",ROUND(IF('Indicator Data'!Z27&gt;V$140,0,IF('Indicator Data'!Z27&lt;V$139,10,(V$140-'Indicator Data'!Z27)/(V$140-V$139)*10)),1))</f>
        <v>8.6</v>
      </c>
      <c r="W25" s="2">
        <f>IF('Indicator Data'!AE27="No data","x",ROUND(IF('Indicator Data'!AE27&gt;W$140,0,IF('Indicator Data'!AE27&lt;W$139,10,(W$140-'Indicator Data'!AE27)/(W$140-W$139)*10)),1))</f>
        <v>9.6</v>
      </c>
      <c r="X25" s="3">
        <f t="shared" si="6"/>
        <v>7.9</v>
      </c>
      <c r="Y25" s="5">
        <f t="shared" si="7"/>
        <v>5.2</v>
      </c>
      <c r="Z25" s="72"/>
    </row>
    <row r="26" spans="1:26">
      <c r="A26" s="8" t="s">
        <v>159</v>
      </c>
      <c r="B26" s="25" t="s">
        <v>160</v>
      </c>
      <c r="C26" s="25" t="s">
        <v>161</v>
      </c>
      <c r="D26" s="2">
        <f>IF('Indicator Data'!AR28="No data","x",ROUND(IF('Indicator Data'!AR28&gt;D$140,0,IF('Indicator Data'!AR28&lt;D$139,10,(D$140-'Indicator Data'!AR28)/(D$140-D$139)*10)),1))</f>
        <v>3</v>
      </c>
      <c r="E26" s="113">
        <f>('Indicator Data'!BE28+'Indicator Data'!BF28+'Indicator Data'!BG28)/'Indicator Data'!BD28*1000000</f>
        <v>0.28540017699329878</v>
      </c>
      <c r="F26" s="2">
        <f t="shared" si="0"/>
        <v>7.1</v>
      </c>
      <c r="G26" s="3">
        <f t="shared" si="1"/>
        <v>5.0999999999999996</v>
      </c>
      <c r="H26" s="2">
        <f>IF('Indicator Data'!AT28="No data","x",ROUND(IF('Indicator Data'!AT28&gt;H$140,0,IF('Indicator Data'!AT28&lt;H$139,10,(H$140-'Indicator Data'!AT28)/(H$140-H$139)*10)),1))</f>
        <v>6.3</v>
      </c>
      <c r="I26" s="2">
        <f>IF('Indicator Data'!AS28="No data","x",ROUND(IF('Indicator Data'!AS28&gt;I$140,0,IF('Indicator Data'!AS28&lt;I$139,10,(I$140-'Indicator Data'!AS28)/(I$140-I$139)*10)),1))</f>
        <v>6.2</v>
      </c>
      <c r="J26" s="3">
        <f t="shared" si="2"/>
        <v>6.3</v>
      </c>
      <c r="K26" s="5">
        <f t="shared" si="3"/>
        <v>5.7</v>
      </c>
      <c r="L26" s="2">
        <f>IF('Indicator Data'!AV28="No data","x",ROUND(IF('Indicator Data'!AV28^2&gt;L$140,0,IF('Indicator Data'!AV28^2&lt;L$139,10,(L$140-'Indicator Data'!AV28^2)/(L$140-L$139)*10)),1))</f>
        <v>7.2</v>
      </c>
      <c r="M26" s="2">
        <f>IF(OR('Indicator Data'!AU28=0,'Indicator Data'!AU28="No data"),"x",ROUND(IF('Indicator Data'!AU28&gt;M$140,0,IF('Indicator Data'!AU28&lt;M$139,10,(M$140-'Indicator Data'!AU28)/(M$140-M$139)*10)),1))</f>
        <v>0.1</v>
      </c>
      <c r="N26" s="2">
        <f>IF('Indicator Data'!AW28="No data","x",ROUND(IF('Indicator Data'!AW28&gt;N$140,0,IF('Indicator Data'!AW28&lt;N$139,10,(N$140-'Indicator Data'!AW28)/(N$140-N$139)*10)),1))</f>
        <v>4.5999999999999996</v>
      </c>
      <c r="O26" s="2">
        <f>IF('Indicator Data'!AX28="No data","x",ROUND(IF('Indicator Data'!AX28&gt;O$140,0,IF('Indicator Data'!AX28&lt;O$139,10,(O$140-'Indicator Data'!AX28)/(O$140-O$139)*10)),1))</f>
        <v>5.0999999999999996</v>
      </c>
      <c r="P26" s="3">
        <f t="shared" si="4"/>
        <v>4.3</v>
      </c>
      <c r="Q26" s="2">
        <f>IF('Indicator Data'!AY28="No data","x",ROUND(IF('Indicator Data'!AY28&gt;Q$140,0,IF('Indicator Data'!AY28&lt;Q$139,10,(Q$140-'Indicator Data'!AY28)/(Q$140-Q$139)*10)),1))</f>
        <v>4.9000000000000004</v>
      </c>
      <c r="R26" s="2">
        <f>IF('Indicator Data'!AZ28="No data","x",ROUND(IF('Indicator Data'!AZ28&gt;R$140,0,IF('Indicator Data'!AZ28&lt;R$139,10,(R$140-'Indicator Data'!AZ28)/(R$140-R$139)*10)),1))</f>
        <v>0</v>
      </c>
      <c r="S26" s="3">
        <f t="shared" si="5"/>
        <v>2.5</v>
      </c>
      <c r="T26" s="2">
        <f>IF('Indicator Data'!X28="No data","x",ROUND(IF('Indicator Data'!X28&gt;T$140,0,IF('Indicator Data'!X28&lt;T$139,10,(T$140-'Indicator Data'!X28)/(T$140-T$139)*10)),1))</f>
        <v>10</v>
      </c>
      <c r="U26" s="2">
        <f>IF('Indicator Data'!Y28="No data","x",ROUND(IF('Indicator Data'!Y28&gt;U$140,0,IF('Indicator Data'!Y28&lt;U$139,10,(U$140-'Indicator Data'!Y28)/(U$140-U$139)*10)),1))</f>
        <v>0.8</v>
      </c>
      <c r="V26" s="2">
        <f>IF('Indicator Data'!Z28="No data","x",ROUND(IF('Indicator Data'!Z28&gt;V$140,0,IF('Indicator Data'!Z28&lt;V$139,10,(V$140-'Indicator Data'!Z28)/(V$140-V$139)*10)),1))</f>
        <v>3.6</v>
      </c>
      <c r="W26" s="2">
        <f>IF('Indicator Data'!AE28="No data","x",ROUND(IF('Indicator Data'!AE28&gt;W$140,0,IF('Indicator Data'!AE28&lt;W$139,10,(W$140-'Indicator Data'!AE28)/(W$140-W$139)*10)),1))</f>
        <v>9.9</v>
      </c>
      <c r="X26" s="3">
        <f t="shared" si="6"/>
        <v>6.1</v>
      </c>
      <c r="Y26" s="5">
        <f t="shared" si="7"/>
        <v>4.3</v>
      </c>
      <c r="Z26" s="72"/>
    </row>
    <row r="27" spans="1:26">
      <c r="A27" s="8" t="s">
        <v>162</v>
      </c>
      <c r="B27" s="25" t="s">
        <v>160</v>
      </c>
      <c r="C27" s="25" t="s">
        <v>163</v>
      </c>
      <c r="D27" s="2">
        <f>IF('Indicator Data'!AR29="No data","x",ROUND(IF('Indicator Data'!AR29&gt;D$140,0,IF('Indicator Data'!AR29&lt;D$139,10,(D$140-'Indicator Data'!AR29)/(D$140-D$139)*10)),1))</f>
        <v>3</v>
      </c>
      <c r="E27" s="113">
        <f>('Indicator Data'!BE29+'Indicator Data'!BF29+'Indicator Data'!BG29)/'Indicator Data'!BD29*1000000</f>
        <v>0.28540017699329878</v>
      </c>
      <c r="F27" s="2">
        <f t="shared" si="0"/>
        <v>7.1</v>
      </c>
      <c r="G27" s="3">
        <f t="shared" si="1"/>
        <v>5.0999999999999996</v>
      </c>
      <c r="H27" s="2">
        <f>IF('Indicator Data'!AT29="No data","x",ROUND(IF('Indicator Data'!AT29&gt;H$140,0,IF('Indicator Data'!AT29&lt;H$139,10,(H$140-'Indicator Data'!AT29)/(H$140-H$139)*10)),1))</f>
        <v>6.3</v>
      </c>
      <c r="I27" s="2">
        <f>IF('Indicator Data'!AS29="No data","x",ROUND(IF('Indicator Data'!AS29&gt;I$140,0,IF('Indicator Data'!AS29&lt;I$139,10,(I$140-'Indicator Data'!AS29)/(I$140-I$139)*10)),1))</f>
        <v>6.2</v>
      </c>
      <c r="J27" s="3">
        <f t="shared" si="2"/>
        <v>6.3</v>
      </c>
      <c r="K27" s="5">
        <f t="shared" si="3"/>
        <v>5.7</v>
      </c>
      <c r="L27" s="2">
        <f>IF('Indicator Data'!AV29="No data","x",ROUND(IF('Indicator Data'!AV29^2&gt;L$140,0,IF('Indicator Data'!AV29^2&lt;L$139,10,(L$140-'Indicator Data'!AV29^2)/(L$140-L$139)*10)),1))</f>
        <v>7.2</v>
      </c>
      <c r="M27" s="2">
        <f>IF(OR('Indicator Data'!AU29=0,'Indicator Data'!AU29="No data"),"x",ROUND(IF('Indicator Data'!AU29&gt;M$140,0,IF('Indicator Data'!AU29&lt;M$139,10,(M$140-'Indicator Data'!AU29)/(M$140-M$139)*10)),1))</f>
        <v>3.5</v>
      </c>
      <c r="N27" s="2">
        <f>IF('Indicator Data'!AW29="No data","x",ROUND(IF('Indicator Data'!AW29&gt;N$140,0,IF('Indicator Data'!AW29&lt;N$139,10,(N$140-'Indicator Data'!AW29)/(N$140-N$139)*10)),1))</f>
        <v>4.5999999999999996</v>
      </c>
      <c r="O27" s="2">
        <f>IF('Indicator Data'!AX29="No data","x",ROUND(IF('Indicator Data'!AX29&gt;O$140,0,IF('Indicator Data'!AX29&lt;O$139,10,(O$140-'Indicator Data'!AX29)/(O$140-O$139)*10)),1))</f>
        <v>5.0999999999999996</v>
      </c>
      <c r="P27" s="3">
        <f t="shared" si="4"/>
        <v>5.0999999999999996</v>
      </c>
      <c r="Q27" s="2">
        <f>IF('Indicator Data'!AY29="No data","x",ROUND(IF('Indicator Data'!AY29&gt;Q$140,0,IF('Indicator Data'!AY29&lt;Q$139,10,(Q$140-'Indicator Data'!AY29)/(Q$140-Q$139)*10)),1))</f>
        <v>5.6</v>
      </c>
      <c r="R27" s="2">
        <f>IF('Indicator Data'!AZ29="No data","x",ROUND(IF('Indicator Data'!AZ29&gt;R$140,0,IF('Indicator Data'!AZ29&lt;R$139,10,(R$140-'Indicator Data'!AZ29)/(R$140-R$139)*10)),1))</f>
        <v>3.2</v>
      </c>
      <c r="S27" s="3">
        <f t="shared" si="5"/>
        <v>4.4000000000000004</v>
      </c>
      <c r="T27" s="2">
        <f>IF('Indicator Data'!X29="No data","x",ROUND(IF('Indicator Data'!X29&gt;T$140,0,IF('Indicator Data'!X29&lt;T$139,10,(T$140-'Indicator Data'!X29)/(T$140-T$139)*10)),1))</f>
        <v>10</v>
      </c>
      <c r="U27" s="2">
        <f>IF('Indicator Data'!Y29="No data","x",ROUND(IF('Indicator Data'!Y29&gt;U$140,0,IF('Indicator Data'!Y29&lt;U$139,10,(U$140-'Indicator Data'!Y29)/(U$140-U$139)*10)),1))</f>
        <v>0.7</v>
      </c>
      <c r="V27" s="2">
        <f>IF('Indicator Data'!Z29="No data","x",ROUND(IF('Indicator Data'!Z29&gt;V$140,0,IF('Indicator Data'!Z29&lt;V$139,10,(V$140-'Indicator Data'!Z29)/(V$140-V$139)*10)),1))</f>
        <v>2.5</v>
      </c>
      <c r="W27" s="2">
        <f>IF('Indicator Data'!AE29="No data","x",ROUND(IF('Indicator Data'!AE29&gt;W$140,0,IF('Indicator Data'!AE29&lt;W$139,10,(W$140-'Indicator Data'!AE29)/(W$140-W$139)*10)),1))</f>
        <v>9.9</v>
      </c>
      <c r="X27" s="3">
        <f t="shared" si="6"/>
        <v>5.8</v>
      </c>
      <c r="Y27" s="5">
        <f t="shared" si="7"/>
        <v>5.0999999999999996</v>
      </c>
      <c r="Z27" s="72"/>
    </row>
    <row r="28" spans="1:26">
      <c r="A28" s="8" t="s">
        <v>164</v>
      </c>
      <c r="B28" s="25" t="s">
        <v>160</v>
      </c>
      <c r="C28" s="25" t="s">
        <v>165</v>
      </c>
      <c r="D28" s="2">
        <f>IF('Indicator Data'!AR30="No data","x",ROUND(IF('Indicator Data'!AR30&gt;D$140,0,IF('Indicator Data'!AR30&lt;D$139,10,(D$140-'Indicator Data'!AR30)/(D$140-D$139)*10)),1))</f>
        <v>3</v>
      </c>
      <c r="E28" s="113">
        <f>('Indicator Data'!BE30+'Indicator Data'!BF30+'Indicator Data'!BG30)/'Indicator Data'!BD30*1000000</f>
        <v>0.28540017699329878</v>
      </c>
      <c r="F28" s="2">
        <f t="shared" si="0"/>
        <v>7.1</v>
      </c>
      <c r="G28" s="3">
        <f t="shared" si="1"/>
        <v>5.0999999999999996</v>
      </c>
      <c r="H28" s="2">
        <f>IF('Indicator Data'!AT30="No data","x",ROUND(IF('Indicator Data'!AT30&gt;H$140,0,IF('Indicator Data'!AT30&lt;H$139,10,(H$140-'Indicator Data'!AT30)/(H$140-H$139)*10)),1))</f>
        <v>6.3</v>
      </c>
      <c r="I28" s="2">
        <f>IF('Indicator Data'!AS30="No data","x",ROUND(IF('Indicator Data'!AS30&gt;I$140,0,IF('Indicator Data'!AS30&lt;I$139,10,(I$140-'Indicator Data'!AS30)/(I$140-I$139)*10)),1))</f>
        <v>6.2</v>
      </c>
      <c r="J28" s="3">
        <f t="shared" si="2"/>
        <v>6.3</v>
      </c>
      <c r="K28" s="5">
        <f t="shared" si="3"/>
        <v>5.7</v>
      </c>
      <c r="L28" s="2">
        <f>IF('Indicator Data'!AV30="No data","x",ROUND(IF('Indicator Data'!AV30^2&gt;L$140,0,IF('Indicator Data'!AV30^2&lt;L$139,10,(L$140-'Indicator Data'!AV30^2)/(L$140-L$139)*10)),1))</f>
        <v>7.2</v>
      </c>
      <c r="M28" s="2">
        <f>IF(OR('Indicator Data'!AU30=0,'Indicator Data'!AU30="No data"),"x",ROUND(IF('Indicator Data'!AU30&gt;M$140,0,IF('Indicator Data'!AU30&lt;M$139,10,(M$140-'Indicator Data'!AU30)/(M$140-M$139)*10)),1))</f>
        <v>3.5</v>
      </c>
      <c r="N28" s="2">
        <f>IF('Indicator Data'!AW30="No data","x",ROUND(IF('Indicator Data'!AW30&gt;N$140,0,IF('Indicator Data'!AW30&lt;N$139,10,(N$140-'Indicator Data'!AW30)/(N$140-N$139)*10)),1))</f>
        <v>4.5999999999999996</v>
      </c>
      <c r="O28" s="2">
        <f>IF('Indicator Data'!AX30="No data","x",ROUND(IF('Indicator Data'!AX30&gt;O$140,0,IF('Indicator Data'!AX30&lt;O$139,10,(O$140-'Indicator Data'!AX30)/(O$140-O$139)*10)),1))</f>
        <v>5.0999999999999996</v>
      </c>
      <c r="P28" s="3">
        <f t="shared" si="4"/>
        <v>5.0999999999999996</v>
      </c>
      <c r="Q28" s="2">
        <f>IF('Indicator Data'!AY30="No data","x",ROUND(IF('Indicator Data'!AY30&gt;Q$140,0,IF('Indicator Data'!AY30&lt;Q$139,10,(Q$140-'Indicator Data'!AY30)/(Q$140-Q$139)*10)),1))</f>
        <v>5.3</v>
      </c>
      <c r="R28" s="2">
        <f>IF('Indicator Data'!AZ30="No data","x",ROUND(IF('Indicator Data'!AZ30&gt;R$140,0,IF('Indicator Data'!AZ30&lt;R$139,10,(R$140-'Indicator Data'!AZ30)/(R$140-R$139)*10)),1))</f>
        <v>2.9</v>
      </c>
      <c r="S28" s="3">
        <f t="shared" si="5"/>
        <v>4.0999999999999996</v>
      </c>
      <c r="T28" s="2">
        <f>IF('Indicator Data'!X30="No data","x",ROUND(IF('Indicator Data'!X30&gt;T$140,0,IF('Indicator Data'!X30&lt;T$139,10,(T$140-'Indicator Data'!X30)/(T$140-T$139)*10)),1))</f>
        <v>9.9</v>
      </c>
      <c r="U28" s="2">
        <f>IF('Indicator Data'!Y30="No data","x",ROUND(IF('Indicator Data'!Y30&gt;U$140,0,IF('Indicator Data'!Y30&lt;U$139,10,(U$140-'Indicator Data'!Y30)/(U$140-U$139)*10)),1))</f>
        <v>0.4</v>
      </c>
      <c r="V28" s="2">
        <f>IF('Indicator Data'!Z30="No data","x",ROUND(IF('Indicator Data'!Z30&gt;V$140,0,IF('Indicator Data'!Z30&lt;V$139,10,(V$140-'Indicator Data'!Z30)/(V$140-V$139)*10)),1))</f>
        <v>2.5</v>
      </c>
      <c r="W28" s="2">
        <f>IF('Indicator Data'!AE30="No data","x",ROUND(IF('Indicator Data'!AE30&gt;W$140,0,IF('Indicator Data'!AE30&lt;W$139,10,(W$140-'Indicator Data'!AE30)/(W$140-W$139)*10)),1))</f>
        <v>9.9</v>
      </c>
      <c r="X28" s="3">
        <f t="shared" si="6"/>
        <v>5.7</v>
      </c>
      <c r="Y28" s="5">
        <f t="shared" si="7"/>
        <v>5</v>
      </c>
      <c r="Z28" s="72"/>
    </row>
    <row r="29" spans="1:26">
      <c r="A29" s="8" t="s">
        <v>166</v>
      </c>
      <c r="B29" s="25" t="s">
        <v>160</v>
      </c>
      <c r="C29" s="25" t="s">
        <v>167</v>
      </c>
      <c r="D29" s="2">
        <f>IF('Indicator Data'!AR31="No data","x",ROUND(IF('Indicator Data'!AR31&gt;D$140,0,IF('Indicator Data'!AR31&lt;D$139,10,(D$140-'Indicator Data'!AR31)/(D$140-D$139)*10)),1))</f>
        <v>3</v>
      </c>
      <c r="E29" s="113">
        <f>('Indicator Data'!BE31+'Indicator Data'!BF31+'Indicator Data'!BG31)/'Indicator Data'!BD31*1000000</f>
        <v>0.28540017699329878</v>
      </c>
      <c r="F29" s="2">
        <f t="shared" si="0"/>
        <v>7.1</v>
      </c>
      <c r="G29" s="3">
        <f t="shared" si="1"/>
        <v>5.0999999999999996</v>
      </c>
      <c r="H29" s="2">
        <f>IF('Indicator Data'!AT31="No data","x",ROUND(IF('Indicator Data'!AT31&gt;H$140,0,IF('Indicator Data'!AT31&lt;H$139,10,(H$140-'Indicator Data'!AT31)/(H$140-H$139)*10)),1))</f>
        <v>6.3</v>
      </c>
      <c r="I29" s="2">
        <f>IF('Indicator Data'!AS31="No data","x",ROUND(IF('Indicator Data'!AS31&gt;I$140,0,IF('Indicator Data'!AS31&lt;I$139,10,(I$140-'Indicator Data'!AS31)/(I$140-I$139)*10)),1))</f>
        <v>6.2</v>
      </c>
      <c r="J29" s="3">
        <f t="shared" si="2"/>
        <v>6.3</v>
      </c>
      <c r="K29" s="5">
        <f t="shared" si="3"/>
        <v>5.7</v>
      </c>
      <c r="L29" s="2">
        <f>IF('Indicator Data'!AV31="No data","x",ROUND(IF('Indicator Data'!AV31^2&gt;L$140,0,IF('Indicator Data'!AV31^2&lt;L$139,10,(L$140-'Indicator Data'!AV31^2)/(L$140-L$139)*10)),1))</f>
        <v>7.2</v>
      </c>
      <c r="M29" s="2">
        <f>IF(OR('Indicator Data'!AU31=0,'Indicator Data'!AU31="No data"),"x",ROUND(IF('Indicator Data'!AU31&gt;M$140,0,IF('Indicator Data'!AU31&lt;M$139,10,(M$140-'Indicator Data'!AU31)/(M$140-M$139)*10)),1))</f>
        <v>6.9</v>
      </c>
      <c r="N29" s="2">
        <f>IF('Indicator Data'!AW31="No data","x",ROUND(IF('Indicator Data'!AW31&gt;N$140,0,IF('Indicator Data'!AW31&lt;N$139,10,(N$140-'Indicator Data'!AW31)/(N$140-N$139)*10)),1))</f>
        <v>4.5999999999999996</v>
      </c>
      <c r="O29" s="2">
        <f>IF('Indicator Data'!AX31="No data","x",ROUND(IF('Indicator Data'!AX31&gt;O$140,0,IF('Indicator Data'!AX31&lt;O$139,10,(O$140-'Indicator Data'!AX31)/(O$140-O$139)*10)),1))</f>
        <v>5.0999999999999996</v>
      </c>
      <c r="P29" s="3">
        <f t="shared" si="4"/>
        <v>6</v>
      </c>
      <c r="Q29" s="2">
        <f>IF('Indicator Data'!AY31="No data","x",ROUND(IF('Indicator Data'!AY31&gt;Q$140,0,IF('Indicator Data'!AY31&lt;Q$139,10,(Q$140-'Indicator Data'!AY31)/(Q$140-Q$139)*10)),1))</f>
        <v>8.3000000000000007</v>
      </c>
      <c r="R29" s="2">
        <f>IF('Indicator Data'!AZ31="No data","x",ROUND(IF('Indicator Data'!AZ31&gt;R$140,0,IF('Indicator Data'!AZ31&lt;R$139,10,(R$140-'Indicator Data'!AZ31)/(R$140-R$139)*10)),1))</f>
        <v>6.2</v>
      </c>
      <c r="S29" s="3">
        <f t="shared" si="5"/>
        <v>7.3</v>
      </c>
      <c r="T29" s="2">
        <f>IF('Indicator Data'!X31="No data","x",ROUND(IF('Indicator Data'!X31&gt;T$140,0,IF('Indicator Data'!X31&lt;T$139,10,(T$140-'Indicator Data'!X31)/(T$140-T$139)*10)),1))</f>
        <v>10</v>
      </c>
      <c r="U29" s="2">
        <f>IF('Indicator Data'!Y31="No data","x",ROUND(IF('Indicator Data'!Y31&gt;U$140,0,IF('Indicator Data'!Y31&lt;U$139,10,(U$140-'Indicator Data'!Y31)/(U$140-U$139)*10)),1))</f>
        <v>0.5</v>
      </c>
      <c r="V29" s="2">
        <f>IF('Indicator Data'!Z31="No data","x",ROUND(IF('Indicator Data'!Z31&gt;V$140,0,IF('Indicator Data'!Z31&lt;V$139,10,(V$140-'Indicator Data'!Z31)/(V$140-V$139)*10)),1))</f>
        <v>1.4</v>
      </c>
      <c r="W29" s="2">
        <f>IF('Indicator Data'!AE31="No data","x",ROUND(IF('Indicator Data'!AE31&gt;W$140,0,IF('Indicator Data'!AE31&lt;W$139,10,(W$140-'Indicator Data'!AE31)/(W$140-W$139)*10)),1))</f>
        <v>9.9</v>
      </c>
      <c r="X29" s="3">
        <f t="shared" si="6"/>
        <v>5.5</v>
      </c>
      <c r="Y29" s="5">
        <f t="shared" si="7"/>
        <v>6.3</v>
      </c>
      <c r="Z29" s="72"/>
    </row>
    <row r="30" spans="1:26">
      <c r="A30" s="8" t="s">
        <v>168</v>
      </c>
      <c r="B30" s="25" t="s">
        <v>160</v>
      </c>
      <c r="C30" s="25" t="s">
        <v>169</v>
      </c>
      <c r="D30" s="2">
        <f>IF('Indicator Data'!AR32="No data","x",ROUND(IF('Indicator Data'!AR32&gt;D$140,0,IF('Indicator Data'!AR32&lt;D$139,10,(D$140-'Indicator Data'!AR32)/(D$140-D$139)*10)),1))</f>
        <v>3</v>
      </c>
      <c r="E30" s="113">
        <f>('Indicator Data'!BE32+'Indicator Data'!BF32+'Indicator Data'!BG32)/'Indicator Data'!BD32*1000000</f>
        <v>0.28540017699329878</v>
      </c>
      <c r="F30" s="2">
        <f t="shared" si="0"/>
        <v>7.1</v>
      </c>
      <c r="G30" s="3">
        <f t="shared" si="1"/>
        <v>5.0999999999999996</v>
      </c>
      <c r="H30" s="2">
        <f>IF('Indicator Data'!AT32="No data","x",ROUND(IF('Indicator Data'!AT32&gt;H$140,0,IF('Indicator Data'!AT32&lt;H$139,10,(H$140-'Indicator Data'!AT32)/(H$140-H$139)*10)),1))</f>
        <v>6.3</v>
      </c>
      <c r="I30" s="2">
        <f>IF('Indicator Data'!AS32="No data","x",ROUND(IF('Indicator Data'!AS32&gt;I$140,0,IF('Indicator Data'!AS32&lt;I$139,10,(I$140-'Indicator Data'!AS32)/(I$140-I$139)*10)),1))</f>
        <v>6.2</v>
      </c>
      <c r="J30" s="3">
        <f t="shared" si="2"/>
        <v>6.3</v>
      </c>
      <c r="K30" s="5">
        <f t="shared" si="3"/>
        <v>5.7</v>
      </c>
      <c r="L30" s="2">
        <f>IF('Indicator Data'!AV32="No data","x",ROUND(IF('Indicator Data'!AV32^2&gt;L$140,0,IF('Indicator Data'!AV32^2&lt;L$139,10,(L$140-'Indicator Data'!AV32^2)/(L$140-L$139)*10)),1))</f>
        <v>7.2</v>
      </c>
      <c r="M30" s="2">
        <f>IF(OR('Indicator Data'!AU32=0,'Indicator Data'!AU32="No data"),"x",ROUND(IF('Indicator Data'!AU32&gt;M$140,0,IF('Indicator Data'!AU32&lt;M$139,10,(M$140-'Indicator Data'!AU32)/(M$140-M$139)*10)),1))</f>
        <v>0.1</v>
      </c>
      <c r="N30" s="2">
        <f>IF('Indicator Data'!AW32="No data","x",ROUND(IF('Indicator Data'!AW32&gt;N$140,0,IF('Indicator Data'!AW32&lt;N$139,10,(N$140-'Indicator Data'!AW32)/(N$140-N$139)*10)),1))</f>
        <v>4.5999999999999996</v>
      </c>
      <c r="O30" s="2">
        <f>IF('Indicator Data'!AX32="No data","x",ROUND(IF('Indicator Data'!AX32&gt;O$140,0,IF('Indicator Data'!AX32&lt;O$139,10,(O$140-'Indicator Data'!AX32)/(O$140-O$139)*10)),1))</f>
        <v>5.0999999999999996</v>
      </c>
      <c r="P30" s="3">
        <f t="shared" si="4"/>
        <v>4.3</v>
      </c>
      <c r="Q30" s="2">
        <f>IF('Indicator Data'!AY32="No data","x",ROUND(IF('Indicator Data'!AY32&gt;Q$140,0,IF('Indicator Data'!AY32&lt;Q$139,10,(Q$140-'Indicator Data'!AY32)/(Q$140-Q$139)*10)),1))</f>
        <v>4.2</v>
      </c>
      <c r="R30" s="2">
        <f>IF('Indicator Data'!AZ32="No data","x",ROUND(IF('Indicator Data'!AZ32&gt;R$140,0,IF('Indicator Data'!AZ32&lt;R$139,10,(R$140-'Indicator Data'!AZ32)/(R$140-R$139)*10)),1))</f>
        <v>0.3</v>
      </c>
      <c r="S30" s="3">
        <f t="shared" si="5"/>
        <v>2.2999999999999998</v>
      </c>
      <c r="T30" s="2">
        <f>IF('Indicator Data'!X32="No data","x",ROUND(IF('Indicator Data'!X32&gt;T$140,0,IF('Indicator Data'!X32&lt;T$139,10,(T$140-'Indicator Data'!X32)/(T$140-T$139)*10)),1))</f>
        <v>10</v>
      </c>
      <c r="U30" s="2">
        <f>IF('Indicator Data'!Y32="No data","x",ROUND(IF('Indicator Data'!Y32&gt;U$140,0,IF('Indicator Data'!Y32&lt;U$139,10,(U$140-'Indicator Data'!Y32)/(U$140-U$139)*10)),1))</f>
        <v>1.1000000000000001</v>
      </c>
      <c r="V30" s="2">
        <f>IF('Indicator Data'!Z32="No data","x",ROUND(IF('Indicator Data'!Z32&gt;V$140,0,IF('Indicator Data'!Z32&lt;V$139,10,(V$140-'Indicator Data'!Z32)/(V$140-V$139)*10)),1))</f>
        <v>3.6</v>
      </c>
      <c r="W30" s="2">
        <f>IF('Indicator Data'!AE32="No data","x",ROUND(IF('Indicator Data'!AE32&gt;W$140,0,IF('Indicator Data'!AE32&lt;W$139,10,(W$140-'Indicator Data'!AE32)/(W$140-W$139)*10)),1))</f>
        <v>9.9</v>
      </c>
      <c r="X30" s="3">
        <f t="shared" si="6"/>
        <v>6.2</v>
      </c>
      <c r="Y30" s="5">
        <f t="shared" si="7"/>
        <v>4.3</v>
      </c>
      <c r="Z30" s="72"/>
    </row>
    <row r="31" spans="1:26">
      <c r="A31" s="8" t="s">
        <v>170</v>
      </c>
      <c r="B31" s="25" t="s">
        <v>160</v>
      </c>
      <c r="C31" s="25" t="s">
        <v>171</v>
      </c>
      <c r="D31" s="2">
        <f>IF('Indicator Data'!AR33="No data","x",ROUND(IF('Indicator Data'!AR33&gt;D$140,0,IF('Indicator Data'!AR33&lt;D$139,10,(D$140-'Indicator Data'!AR33)/(D$140-D$139)*10)),1))</f>
        <v>3</v>
      </c>
      <c r="E31" s="113">
        <f>('Indicator Data'!BE33+'Indicator Data'!BF33+'Indicator Data'!BG33)/'Indicator Data'!BD33*1000000</f>
        <v>0.28540017699329878</v>
      </c>
      <c r="F31" s="2">
        <f t="shared" si="0"/>
        <v>7.1</v>
      </c>
      <c r="G31" s="3">
        <f t="shared" si="1"/>
        <v>5.0999999999999996</v>
      </c>
      <c r="H31" s="2">
        <f>IF('Indicator Data'!AT33="No data","x",ROUND(IF('Indicator Data'!AT33&gt;H$140,0,IF('Indicator Data'!AT33&lt;H$139,10,(H$140-'Indicator Data'!AT33)/(H$140-H$139)*10)),1))</f>
        <v>6.3</v>
      </c>
      <c r="I31" s="2">
        <f>IF('Indicator Data'!AS33="No data","x",ROUND(IF('Indicator Data'!AS33&gt;I$140,0,IF('Indicator Data'!AS33&lt;I$139,10,(I$140-'Indicator Data'!AS33)/(I$140-I$139)*10)),1))</f>
        <v>6.2</v>
      </c>
      <c r="J31" s="3">
        <f t="shared" si="2"/>
        <v>6.3</v>
      </c>
      <c r="K31" s="5">
        <f t="shared" si="3"/>
        <v>5.7</v>
      </c>
      <c r="L31" s="2">
        <f>IF('Indicator Data'!AV33="No data","x",ROUND(IF('Indicator Data'!AV33^2&gt;L$140,0,IF('Indicator Data'!AV33^2&lt;L$139,10,(L$140-'Indicator Data'!AV33^2)/(L$140-L$139)*10)),1))</f>
        <v>7.2</v>
      </c>
      <c r="M31" s="2">
        <f>IF(OR('Indicator Data'!AU33=0,'Indicator Data'!AU33="No data"),"x",ROUND(IF('Indicator Data'!AU33&gt;M$140,0,IF('Indicator Data'!AU33&lt;M$139,10,(M$140-'Indicator Data'!AU33)/(M$140-M$139)*10)),1))</f>
        <v>6.9</v>
      </c>
      <c r="N31" s="2">
        <f>IF('Indicator Data'!AW33="No data","x",ROUND(IF('Indicator Data'!AW33&gt;N$140,0,IF('Indicator Data'!AW33&lt;N$139,10,(N$140-'Indicator Data'!AW33)/(N$140-N$139)*10)),1))</f>
        <v>4.5999999999999996</v>
      </c>
      <c r="O31" s="2">
        <f>IF('Indicator Data'!AX33="No data","x",ROUND(IF('Indicator Data'!AX33&gt;O$140,0,IF('Indicator Data'!AX33&lt;O$139,10,(O$140-'Indicator Data'!AX33)/(O$140-O$139)*10)),1))</f>
        <v>5.0999999999999996</v>
      </c>
      <c r="P31" s="3">
        <f t="shared" si="4"/>
        <v>6</v>
      </c>
      <c r="Q31" s="2">
        <f>IF('Indicator Data'!AY33="No data","x",ROUND(IF('Indicator Data'!AY33&gt;Q$140,0,IF('Indicator Data'!AY33&lt;Q$139,10,(Q$140-'Indicator Data'!AY33)/(Q$140-Q$139)*10)),1))</f>
        <v>8.4</v>
      </c>
      <c r="R31" s="2">
        <f>IF('Indicator Data'!AZ33="No data","x",ROUND(IF('Indicator Data'!AZ33&gt;R$140,0,IF('Indicator Data'!AZ33&lt;R$139,10,(R$140-'Indicator Data'!AZ33)/(R$140-R$139)*10)),1))</f>
        <v>5.7</v>
      </c>
      <c r="S31" s="3">
        <f t="shared" si="5"/>
        <v>7.1</v>
      </c>
      <c r="T31" s="2">
        <f>IF('Indicator Data'!X33="No data","x",ROUND(IF('Indicator Data'!X33&gt;T$140,0,IF('Indicator Data'!X33&lt;T$139,10,(T$140-'Indicator Data'!X33)/(T$140-T$139)*10)),1))</f>
        <v>10</v>
      </c>
      <c r="U31" s="2">
        <f>IF('Indicator Data'!Y33="No data","x",ROUND(IF('Indicator Data'!Y33&gt;U$140,0,IF('Indicator Data'!Y33&lt;U$139,10,(U$140-'Indicator Data'!Y33)/(U$140-U$139)*10)),1))</f>
        <v>0.1</v>
      </c>
      <c r="V31" s="2">
        <f>IF('Indicator Data'!Z33="No data","x",ROUND(IF('Indicator Data'!Z33&gt;V$140,0,IF('Indicator Data'!Z33&lt;V$139,10,(V$140-'Indicator Data'!Z33)/(V$140-V$139)*10)),1))</f>
        <v>1</v>
      </c>
      <c r="W31" s="2">
        <f>IF('Indicator Data'!AE33="No data","x",ROUND(IF('Indicator Data'!AE33&gt;W$140,0,IF('Indicator Data'!AE33&lt;W$139,10,(W$140-'Indicator Data'!AE33)/(W$140-W$139)*10)),1))</f>
        <v>9.9</v>
      </c>
      <c r="X31" s="3">
        <f t="shared" si="6"/>
        <v>5.3</v>
      </c>
      <c r="Y31" s="5">
        <f t="shared" si="7"/>
        <v>6.1</v>
      </c>
      <c r="Z31" s="72"/>
    </row>
    <row r="32" spans="1:26">
      <c r="A32" s="8" t="s">
        <v>172</v>
      </c>
      <c r="B32" s="25" t="s">
        <v>160</v>
      </c>
      <c r="C32" s="25" t="s">
        <v>173</v>
      </c>
      <c r="D32" s="2">
        <f>IF('Indicator Data'!AR34="No data","x",ROUND(IF('Indicator Data'!AR34&gt;D$140,0,IF('Indicator Data'!AR34&lt;D$139,10,(D$140-'Indicator Data'!AR34)/(D$140-D$139)*10)),1))</f>
        <v>3</v>
      </c>
      <c r="E32" s="113">
        <f>('Indicator Data'!BE34+'Indicator Data'!BF34+'Indicator Data'!BG34)/'Indicator Data'!BD34*1000000</f>
        <v>0.28540017699329878</v>
      </c>
      <c r="F32" s="2">
        <f t="shared" si="0"/>
        <v>7.1</v>
      </c>
      <c r="G32" s="3">
        <f t="shared" si="1"/>
        <v>5.0999999999999996</v>
      </c>
      <c r="H32" s="2">
        <f>IF('Indicator Data'!AT34="No data","x",ROUND(IF('Indicator Data'!AT34&gt;H$140,0,IF('Indicator Data'!AT34&lt;H$139,10,(H$140-'Indicator Data'!AT34)/(H$140-H$139)*10)),1))</f>
        <v>6.3</v>
      </c>
      <c r="I32" s="2">
        <f>IF('Indicator Data'!AS34="No data","x",ROUND(IF('Indicator Data'!AS34&gt;I$140,0,IF('Indicator Data'!AS34&lt;I$139,10,(I$140-'Indicator Data'!AS34)/(I$140-I$139)*10)),1))</f>
        <v>6.2</v>
      </c>
      <c r="J32" s="3">
        <f t="shared" si="2"/>
        <v>6.3</v>
      </c>
      <c r="K32" s="5">
        <f t="shared" si="3"/>
        <v>5.7</v>
      </c>
      <c r="L32" s="2">
        <f>IF('Indicator Data'!AV34="No data","x",ROUND(IF('Indicator Data'!AV34^2&gt;L$140,0,IF('Indicator Data'!AV34^2&lt;L$139,10,(L$140-'Indicator Data'!AV34^2)/(L$140-L$139)*10)),1))</f>
        <v>7.2</v>
      </c>
      <c r="M32" s="2">
        <f>IF(OR('Indicator Data'!AU34=0,'Indicator Data'!AU34="No data"),"x",ROUND(IF('Indicator Data'!AU34&gt;M$140,0,IF('Indicator Data'!AU34&lt;M$139,10,(M$140-'Indicator Data'!AU34)/(M$140-M$139)*10)),1))</f>
        <v>6.9</v>
      </c>
      <c r="N32" s="2">
        <f>IF('Indicator Data'!AW34="No data","x",ROUND(IF('Indicator Data'!AW34&gt;N$140,0,IF('Indicator Data'!AW34&lt;N$139,10,(N$140-'Indicator Data'!AW34)/(N$140-N$139)*10)),1))</f>
        <v>4.5999999999999996</v>
      </c>
      <c r="O32" s="2">
        <f>IF('Indicator Data'!AX34="No data","x",ROUND(IF('Indicator Data'!AX34&gt;O$140,0,IF('Indicator Data'!AX34&lt;O$139,10,(O$140-'Indicator Data'!AX34)/(O$140-O$139)*10)),1))</f>
        <v>5.0999999999999996</v>
      </c>
      <c r="P32" s="3">
        <f t="shared" si="4"/>
        <v>6</v>
      </c>
      <c r="Q32" s="2">
        <f>IF('Indicator Data'!AY34="No data","x",ROUND(IF('Indicator Data'!AY34&gt;Q$140,0,IF('Indicator Data'!AY34&lt;Q$139,10,(Q$140-'Indicator Data'!AY34)/(Q$140-Q$139)*10)),1))</f>
        <v>9.6999999999999993</v>
      </c>
      <c r="R32" s="2">
        <f>IF('Indicator Data'!AZ34="No data","x",ROUND(IF('Indicator Data'!AZ34&gt;R$140,0,IF('Indicator Data'!AZ34&lt;R$139,10,(R$140-'Indicator Data'!AZ34)/(R$140-R$139)*10)),1))</f>
        <v>6.7</v>
      </c>
      <c r="S32" s="3">
        <f t="shared" si="5"/>
        <v>8.1999999999999993</v>
      </c>
      <c r="T32" s="2">
        <f>IF('Indicator Data'!X34="No data","x",ROUND(IF('Indicator Data'!X34&gt;T$140,0,IF('Indicator Data'!X34&lt;T$139,10,(T$140-'Indicator Data'!X34)/(T$140-T$139)*10)),1))</f>
        <v>10</v>
      </c>
      <c r="U32" s="2">
        <f>IF('Indicator Data'!Y34="No data","x",ROUND(IF('Indicator Data'!Y34&gt;U$140,0,IF('Indicator Data'!Y34&lt;U$139,10,(U$140-'Indicator Data'!Y34)/(U$140-U$139)*10)),1))</f>
        <v>0.4</v>
      </c>
      <c r="V32" s="2">
        <f>IF('Indicator Data'!Z34="No data","x",ROUND(IF('Indicator Data'!Z34&gt;V$140,0,IF('Indicator Data'!Z34&lt;V$139,10,(V$140-'Indicator Data'!Z34)/(V$140-V$139)*10)),1))</f>
        <v>1.3</v>
      </c>
      <c r="W32" s="2">
        <f>IF('Indicator Data'!AE34="No data","x",ROUND(IF('Indicator Data'!AE34&gt;W$140,0,IF('Indicator Data'!AE34&lt;W$139,10,(W$140-'Indicator Data'!AE34)/(W$140-W$139)*10)),1))</f>
        <v>9.9</v>
      </c>
      <c r="X32" s="3">
        <f t="shared" si="6"/>
        <v>5.4</v>
      </c>
      <c r="Y32" s="5">
        <f t="shared" si="7"/>
        <v>6.5</v>
      </c>
      <c r="Z32" s="72"/>
    </row>
    <row r="33" spans="1:26">
      <c r="A33" s="8" t="s">
        <v>174</v>
      </c>
      <c r="B33" s="25" t="s">
        <v>160</v>
      </c>
      <c r="C33" s="25" t="s">
        <v>175</v>
      </c>
      <c r="D33" s="2">
        <f>IF('Indicator Data'!AR35="No data","x",ROUND(IF('Indicator Data'!AR35&gt;D$140,0,IF('Indicator Data'!AR35&lt;D$139,10,(D$140-'Indicator Data'!AR35)/(D$140-D$139)*10)),1))</f>
        <v>3</v>
      </c>
      <c r="E33" s="113">
        <f>('Indicator Data'!BE35+'Indicator Data'!BF35+'Indicator Data'!BG35)/'Indicator Data'!BD35*1000000</f>
        <v>0.28540017699329878</v>
      </c>
      <c r="F33" s="2">
        <f t="shared" si="0"/>
        <v>7.1</v>
      </c>
      <c r="G33" s="3">
        <f t="shared" si="1"/>
        <v>5.0999999999999996</v>
      </c>
      <c r="H33" s="2">
        <f>IF('Indicator Data'!AT35="No data","x",ROUND(IF('Indicator Data'!AT35&gt;H$140,0,IF('Indicator Data'!AT35&lt;H$139,10,(H$140-'Indicator Data'!AT35)/(H$140-H$139)*10)),1))</f>
        <v>6.3</v>
      </c>
      <c r="I33" s="2">
        <f>IF('Indicator Data'!AS35="No data","x",ROUND(IF('Indicator Data'!AS35&gt;I$140,0,IF('Indicator Data'!AS35&lt;I$139,10,(I$140-'Indicator Data'!AS35)/(I$140-I$139)*10)),1))</f>
        <v>6.2</v>
      </c>
      <c r="J33" s="3">
        <f t="shared" si="2"/>
        <v>6.3</v>
      </c>
      <c r="K33" s="5">
        <f t="shared" si="3"/>
        <v>5.7</v>
      </c>
      <c r="L33" s="2">
        <f>IF('Indicator Data'!AV35="No data","x",ROUND(IF('Indicator Data'!AV35^2&gt;L$140,0,IF('Indicator Data'!AV35^2&lt;L$139,10,(L$140-'Indicator Data'!AV35^2)/(L$140-L$139)*10)),1))</f>
        <v>7.2</v>
      </c>
      <c r="M33" s="2">
        <f>IF(OR('Indicator Data'!AU35=0,'Indicator Data'!AU35="No data"),"x",ROUND(IF('Indicator Data'!AU35&gt;M$140,0,IF('Indicator Data'!AU35&lt;M$139,10,(M$140-'Indicator Data'!AU35)/(M$140-M$139)*10)),1))</f>
        <v>3.5</v>
      </c>
      <c r="N33" s="2">
        <f>IF('Indicator Data'!AW35="No data","x",ROUND(IF('Indicator Data'!AW35&gt;N$140,0,IF('Indicator Data'!AW35&lt;N$139,10,(N$140-'Indicator Data'!AW35)/(N$140-N$139)*10)),1))</f>
        <v>4.5999999999999996</v>
      </c>
      <c r="O33" s="2">
        <f>IF('Indicator Data'!AX35="No data","x",ROUND(IF('Indicator Data'!AX35&gt;O$140,0,IF('Indicator Data'!AX35&lt;O$139,10,(O$140-'Indicator Data'!AX35)/(O$140-O$139)*10)),1))</f>
        <v>5.0999999999999996</v>
      </c>
      <c r="P33" s="3">
        <f t="shared" si="4"/>
        <v>5.0999999999999996</v>
      </c>
      <c r="Q33" s="2">
        <f>IF('Indicator Data'!AY35="No data","x",ROUND(IF('Indicator Data'!AY35&gt;Q$140,0,IF('Indicator Data'!AY35&lt;Q$139,10,(Q$140-'Indicator Data'!AY35)/(Q$140-Q$139)*10)),1))</f>
        <v>6.5</v>
      </c>
      <c r="R33" s="2">
        <f>IF('Indicator Data'!AZ35="No data","x",ROUND(IF('Indicator Data'!AZ35&gt;R$140,0,IF('Indicator Data'!AZ35&lt;R$139,10,(R$140-'Indicator Data'!AZ35)/(R$140-R$139)*10)),1))</f>
        <v>2.2000000000000002</v>
      </c>
      <c r="S33" s="3">
        <f t="shared" si="5"/>
        <v>4.4000000000000004</v>
      </c>
      <c r="T33" s="2">
        <f>IF('Indicator Data'!X35="No data","x",ROUND(IF('Indicator Data'!X35&gt;T$140,0,IF('Indicator Data'!X35&lt;T$139,10,(T$140-'Indicator Data'!X35)/(T$140-T$139)*10)),1))</f>
        <v>10</v>
      </c>
      <c r="U33" s="2">
        <f>IF('Indicator Data'!Y35="No data","x",ROUND(IF('Indicator Data'!Y35&gt;U$140,0,IF('Indicator Data'!Y35&lt;U$139,10,(U$140-'Indicator Data'!Y35)/(U$140-U$139)*10)),1))</f>
        <v>0.2</v>
      </c>
      <c r="V33" s="2">
        <f>IF('Indicator Data'!Z35="No data","x",ROUND(IF('Indicator Data'!Z35&gt;V$140,0,IF('Indicator Data'!Z35&lt;V$139,10,(V$140-'Indicator Data'!Z35)/(V$140-V$139)*10)),1))</f>
        <v>0.5</v>
      </c>
      <c r="W33" s="2">
        <f>IF('Indicator Data'!AE35="No data","x",ROUND(IF('Indicator Data'!AE35&gt;W$140,0,IF('Indicator Data'!AE35&lt;W$139,10,(W$140-'Indicator Data'!AE35)/(W$140-W$139)*10)),1))</f>
        <v>9.9</v>
      </c>
      <c r="X33" s="3">
        <f t="shared" si="6"/>
        <v>5.2</v>
      </c>
      <c r="Y33" s="5">
        <f t="shared" si="7"/>
        <v>4.9000000000000004</v>
      </c>
      <c r="Z33" s="72"/>
    </row>
    <row r="34" spans="1:26">
      <c r="A34" s="8" t="s">
        <v>177</v>
      </c>
      <c r="B34" s="25" t="s">
        <v>178</v>
      </c>
      <c r="C34" s="25" t="s">
        <v>179</v>
      </c>
      <c r="D34" s="2">
        <f>IF('Indicator Data'!AR36="No data","x",ROUND(IF('Indicator Data'!AR36&gt;D$140,0,IF('Indicator Data'!AR36&lt;D$139,10,(D$140-'Indicator Data'!AR36)/(D$140-D$139)*10)),1))</f>
        <v>4.9000000000000004</v>
      </c>
      <c r="E34" s="113">
        <f>('Indicator Data'!BE36+'Indicator Data'!BF36+'Indicator Data'!BG36)/'Indicator Data'!BD36*1000000</f>
        <v>0.13681704829210162</v>
      </c>
      <c r="F34" s="2">
        <f t="shared" si="0"/>
        <v>8.6</v>
      </c>
      <c r="G34" s="3">
        <f t="shared" si="1"/>
        <v>6.8</v>
      </c>
      <c r="H34" s="2">
        <f>IF('Indicator Data'!AT36="No data","x",ROUND(IF('Indicator Data'!AT36&gt;H$140,0,IF('Indicator Data'!AT36&lt;H$139,10,(H$140-'Indicator Data'!AT36)/(H$140-H$139)*10)),1))</f>
        <v>7.2</v>
      </c>
      <c r="I34" s="2">
        <f>IF('Indicator Data'!AS36="No data","x",ROUND(IF('Indicator Data'!AS36&gt;I$140,0,IF('Indicator Data'!AS36&lt;I$139,10,(I$140-'Indicator Data'!AS36)/(I$140-I$139)*10)),1))</f>
        <v>7.3</v>
      </c>
      <c r="J34" s="3">
        <f t="shared" si="2"/>
        <v>7.3</v>
      </c>
      <c r="K34" s="5">
        <f t="shared" si="3"/>
        <v>7.1</v>
      </c>
      <c r="L34" s="2">
        <f>IF('Indicator Data'!AV36="No data","x",ROUND(IF('Indicator Data'!AV36^2&gt;L$140,0,IF('Indicator Data'!AV36^2&lt;L$139,10,(L$140-'Indicator Data'!AV36^2)/(L$140-L$139)*10)),1))</f>
        <v>9.9</v>
      </c>
      <c r="M34" s="2">
        <f>IF(OR('Indicator Data'!AU36=0,'Indicator Data'!AU36="No data"),"x",ROUND(IF('Indicator Data'!AU36&gt;M$140,0,IF('Indicator Data'!AU36&lt;M$139,10,(M$140-'Indicator Data'!AU36)/(M$140-M$139)*10)),1))</f>
        <v>0</v>
      </c>
      <c r="N34" s="2">
        <f>IF('Indicator Data'!AW36="No data","x",ROUND(IF('Indicator Data'!AW36&gt;N$140,0,IF('Indicator Data'!AW36&lt;N$139,10,(N$140-'Indicator Data'!AW36)/(N$140-N$139)*10)),1))</f>
        <v>6.7</v>
      </c>
      <c r="O34" s="2">
        <f>IF('Indicator Data'!AX36="No data","x",ROUND(IF('Indicator Data'!AX36&gt;O$140,0,IF('Indicator Data'!AX36&lt;O$139,10,(O$140-'Indicator Data'!AX36)/(O$140-O$139)*10)),1))</f>
        <v>4.4000000000000004</v>
      </c>
      <c r="P34" s="3">
        <f t="shared" si="4"/>
        <v>5.3</v>
      </c>
      <c r="Q34" s="2">
        <f>IF('Indicator Data'!AY36="No data","x",ROUND(IF('Indicator Data'!AY36&gt;Q$140,0,IF('Indicator Data'!AY36&lt;Q$139,10,(Q$140-'Indicator Data'!AY36)/(Q$140-Q$139)*10)),1))</f>
        <v>5.9</v>
      </c>
      <c r="R34" s="2">
        <f>IF('Indicator Data'!AZ36="No data","x",ROUND(IF('Indicator Data'!AZ36&gt;R$140,0,IF('Indicator Data'!AZ36&lt;R$139,10,(R$140-'Indicator Data'!AZ36)/(R$140-R$139)*10)),1))</f>
        <v>0.8</v>
      </c>
      <c r="S34" s="3">
        <f t="shared" si="5"/>
        <v>3.4</v>
      </c>
      <c r="T34" s="2">
        <f>IF('Indicator Data'!X36="No data","x",ROUND(IF('Indicator Data'!X36&gt;T$140,0,IF('Indicator Data'!X36&lt;T$139,10,(T$140-'Indicator Data'!X36)/(T$140-T$139)*10)),1))</f>
        <v>9.9</v>
      </c>
      <c r="U34" s="2">
        <f>IF('Indicator Data'!Y36="No data","x",ROUND(IF('Indicator Data'!Y36&gt;U$140,0,IF('Indicator Data'!Y36&lt;U$139,10,(U$140-'Indicator Data'!Y36)/(U$140-U$139)*10)),1))</f>
        <v>0</v>
      </c>
      <c r="V34" s="2">
        <f>IF('Indicator Data'!Z36="No data","x",ROUND(IF('Indicator Data'!Z36&gt;V$140,0,IF('Indicator Data'!Z36&lt;V$139,10,(V$140-'Indicator Data'!Z36)/(V$140-V$139)*10)),1))</f>
        <v>0</v>
      </c>
      <c r="W34" s="2">
        <f>IF('Indicator Data'!AE36="No data","x",ROUND(IF('Indicator Data'!AE36&gt;W$140,0,IF('Indicator Data'!AE36&lt;W$139,10,(W$140-'Indicator Data'!AE36)/(W$140-W$139)*10)),1))</f>
        <v>9.8000000000000007</v>
      </c>
      <c r="X34" s="3">
        <f t="shared" si="6"/>
        <v>4.9000000000000004</v>
      </c>
      <c r="Y34" s="5">
        <f t="shared" si="7"/>
        <v>4.5</v>
      </c>
      <c r="Z34" s="72"/>
    </row>
    <row r="35" spans="1:26">
      <c r="A35" s="8" t="s">
        <v>180</v>
      </c>
      <c r="B35" s="25" t="s">
        <v>178</v>
      </c>
      <c r="C35" s="25" t="s">
        <v>181</v>
      </c>
      <c r="D35" s="2">
        <f>IF('Indicator Data'!AR37="No data","x",ROUND(IF('Indicator Data'!AR37&gt;D$140,0,IF('Indicator Data'!AR37&lt;D$139,10,(D$140-'Indicator Data'!AR37)/(D$140-D$139)*10)),1))</f>
        <v>4.9000000000000004</v>
      </c>
      <c r="E35" s="113">
        <f>('Indicator Data'!BE37+'Indicator Data'!BF37+'Indicator Data'!BG37)/'Indicator Data'!BD37*1000000</f>
        <v>0.13681704829210162</v>
      </c>
      <c r="F35" s="2">
        <f t="shared" si="0"/>
        <v>8.6</v>
      </c>
      <c r="G35" s="3">
        <f t="shared" si="1"/>
        <v>6.8</v>
      </c>
      <c r="H35" s="2">
        <f>IF('Indicator Data'!AT37="No data","x",ROUND(IF('Indicator Data'!AT37&gt;H$140,0,IF('Indicator Data'!AT37&lt;H$139,10,(H$140-'Indicator Data'!AT37)/(H$140-H$139)*10)),1))</f>
        <v>7.2</v>
      </c>
      <c r="I35" s="2">
        <f>IF('Indicator Data'!AS37="No data","x",ROUND(IF('Indicator Data'!AS37&gt;I$140,0,IF('Indicator Data'!AS37&lt;I$139,10,(I$140-'Indicator Data'!AS37)/(I$140-I$139)*10)),1))</f>
        <v>7.3</v>
      </c>
      <c r="J35" s="3">
        <f t="shared" si="2"/>
        <v>7.3</v>
      </c>
      <c r="K35" s="5">
        <f t="shared" si="3"/>
        <v>7.1</v>
      </c>
      <c r="L35" s="2">
        <f>IF('Indicator Data'!AV37="No data","x",ROUND(IF('Indicator Data'!AV37^2&gt;L$140,0,IF('Indicator Data'!AV37^2&lt;L$139,10,(L$140-'Indicator Data'!AV37^2)/(L$140-L$139)*10)),1))</f>
        <v>9.9</v>
      </c>
      <c r="M35" s="2">
        <f>IF(OR('Indicator Data'!AU37=0,'Indicator Data'!AU37="No data"),"x",ROUND(IF('Indicator Data'!AU37&gt;M$140,0,IF('Indicator Data'!AU37&lt;M$139,10,(M$140-'Indicator Data'!AU37)/(M$140-M$139)*10)),1))</f>
        <v>4.7</v>
      </c>
      <c r="N35" s="2">
        <f>IF('Indicator Data'!AW37="No data","x",ROUND(IF('Indicator Data'!AW37&gt;N$140,0,IF('Indicator Data'!AW37&lt;N$139,10,(N$140-'Indicator Data'!AW37)/(N$140-N$139)*10)),1))</f>
        <v>6.7</v>
      </c>
      <c r="O35" s="2">
        <f>IF('Indicator Data'!AX37="No data","x",ROUND(IF('Indicator Data'!AX37&gt;O$140,0,IF('Indicator Data'!AX37&lt;O$139,10,(O$140-'Indicator Data'!AX37)/(O$140-O$139)*10)),1))</f>
        <v>4.4000000000000004</v>
      </c>
      <c r="P35" s="3">
        <f t="shared" si="4"/>
        <v>6.4</v>
      </c>
      <c r="Q35" s="2">
        <f>IF('Indicator Data'!AY37="No data","x",ROUND(IF('Indicator Data'!AY37&gt;Q$140,0,IF('Indicator Data'!AY37&lt;Q$139,10,(Q$140-'Indicator Data'!AY37)/(Q$140-Q$139)*10)),1))</f>
        <v>7.7</v>
      </c>
      <c r="R35" s="2">
        <f>IF('Indicator Data'!AZ37="No data","x",ROUND(IF('Indicator Data'!AZ37&gt;R$140,0,IF('Indicator Data'!AZ37&lt;R$139,10,(R$140-'Indicator Data'!AZ37)/(R$140-R$139)*10)),1))</f>
        <v>9.6</v>
      </c>
      <c r="S35" s="3">
        <f t="shared" si="5"/>
        <v>8.6999999999999993</v>
      </c>
      <c r="T35" s="2">
        <f>IF('Indicator Data'!X37="No data","x",ROUND(IF('Indicator Data'!X37&gt;T$140,0,IF('Indicator Data'!X37&lt;T$139,10,(T$140-'Indicator Data'!X37)/(T$140-T$139)*10)),1))</f>
        <v>10</v>
      </c>
      <c r="U35" s="2">
        <f>IF('Indicator Data'!Y37="No data","x",ROUND(IF('Indicator Data'!Y37&gt;U$140,0,IF('Indicator Data'!Y37&lt;U$139,10,(U$140-'Indicator Data'!Y37)/(U$140-U$139)*10)),1))</f>
        <v>4.7</v>
      </c>
      <c r="V35" s="2">
        <f>IF('Indicator Data'!Z37="No data","x",ROUND(IF('Indicator Data'!Z37&gt;V$140,0,IF('Indicator Data'!Z37&lt;V$139,10,(V$140-'Indicator Data'!Z37)/(V$140-V$139)*10)),1))</f>
        <v>10</v>
      </c>
      <c r="W35" s="2">
        <f>IF('Indicator Data'!AE37="No data","x",ROUND(IF('Indicator Data'!AE37&gt;W$140,0,IF('Indicator Data'!AE37&lt;W$139,10,(W$140-'Indicator Data'!AE37)/(W$140-W$139)*10)),1))</f>
        <v>9.8000000000000007</v>
      </c>
      <c r="X35" s="3">
        <f t="shared" si="6"/>
        <v>8.6</v>
      </c>
      <c r="Y35" s="5">
        <f t="shared" si="7"/>
        <v>7.9</v>
      </c>
      <c r="Z35" s="72"/>
    </row>
    <row r="36" spans="1:26">
      <c r="A36" s="8" t="s">
        <v>182</v>
      </c>
      <c r="B36" s="25" t="s">
        <v>178</v>
      </c>
      <c r="C36" s="25" t="s">
        <v>183</v>
      </c>
      <c r="D36" s="2">
        <f>IF('Indicator Data'!AR38="No data","x",ROUND(IF('Indicator Data'!AR38&gt;D$140,0,IF('Indicator Data'!AR38&lt;D$139,10,(D$140-'Indicator Data'!AR38)/(D$140-D$139)*10)),1))</f>
        <v>4.9000000000000004</v>
      </c>
      <c r="E36" s="113">
        <f>('Indicator Data'!BE38+'Indicator Data'!BF38+'Indicator Data'!BG38)/'Indicator Data'!BD38*1000000</f>
        <v>0.13681704829210162</v>
      </c>
      <c r="F36" s="2">
        <f t="shared" si="0"/>
        <v>8.6</v>
      </c>
      <c r="G36" s="3">
        <f t="shared" si="1"/>
        <v>6.8</v>
      </c>
      <c r="H36" s="2">
        <f>IF('Indicator Data'!AT38="No data","x",ROUND(IF('Indicator Data'!AT38&gt;H$140,0,IF('Indicator Data'!AT38&lt;H$139,10,(H$140-'Indicator Data'!AT38)/(H$140-H$139)*10)),1))</f>
        <v>7.2</v>
      </c>
      <c r="I36" s="2">
        <f>IF('Indicator Data'!AS38="No data","x",ROUND(IF('Indicator Data'!AS38&gt;I$140,0,IF('Indicator Data'!AS38&lt;I$139,10,(I$140-'Indicator Data'!AS38)/(I$140-I$139)*10)),1))</f>
        <v>7.3</v>
      </c>
      <c r="J36" s="3">
        <f t="shared" si="2"/>
        <v>7.3</v>
      </c>
      <c r="K36" s="5">
        <f t="shared" si="3"/>
        <v>7.1</v>
      </c>
      <c r="L36" s="2">
        <f>IF('Indicator Data'!AV38="No data","x",ROUND(IF('Indicator Data'!AV38^2&gt;L$140,0,IF('Indicator Data'!AV38^2&lt;L$139,10,(L$140-'Indicator Data'!AV38^2)/(L$140-L$139)*10)),1))</f>
        <v>9.9</v>
      </c>
      <c r="M36" s="2">
        <f>IF(OR('Indicator Data'!AU38=0,'Indicator Data'!AU38="No data"),"x",ROUND(IF('Indicator Data'!AU38&gt;M$140,0,IF('Indicator Data'!AU38&lt;M$139,10,(M$140-'Indicator Data'!AU38)/(M$140-M$139)*10)),1))</f>
        <v>4.7</v>
      </c>
      <c r="N36" s="2">
        <f>IF('Indicator Data'!AW38="No data","x",ROUND(IF('Indicator Data'!AW38&gt;N$140,0,IF('Indicator Data'!AW38&lt;N$139,10,(N$140-'Indicator Data'!AW38)/(N$140-N$139)*10)),1))</f>
        <v>6.7</v>
      </c>
      <c r="O36" s="2">
        <f>IF('Indicator Data'!AX38="No data","x",ROUND(IF('Indicator Data'!AX38&gt;O$140,0,IF('Indicator Data'!AX38&lt;O$139,10,(O$140-'Indicator Data'!AX38)/(O$140-O$139)*10)),1))</f>
        <v>4.4000000000000004</v>
      </c>
      <c r="P36" s="3">
        <f t="shared" si="4"/>
        <v>6.4</v>
      </c>
      <c r="Q36" s="2">
        <f>IF('Indicator Data'!AY38="No data","x",ROUND(IF('Indicator Data'!AY38&gt;Q$140,0,IF('Indicator Data'!AY38&lt;Q$139,10,(Q$140-'Indicator Data'!AY38)/(Q$140-Q$139)*10)),1))</f>
        <v>6.5</v>
      </c>
      <c r="R36" s="2">
        <f>IF('Indicator Data'!AZ38="No data","x",ROUND(IF('Indicator Data'!AZ38&gt;R$140,0,IF('Indicator Data'!AZ38&lt;R$139,10,(R$140-'Indicator Data'!AZ38)/(R$140-R$139)*10)),1))</f>
        <v>7.7</v>
      </c>
      <c r="S36" s="3">
        <f t="shared" si="5"/>
        <v>7.1</v>
      </c>
      <c r="T36" s="2">
        <f>IF('Indicator Data'!X38="No data","x",ROUND(IF('Indicator Data'!X38&gt;T$140,0,IF('Indicator Data'!X38&lt;T$139,10,(T$140-'Indicator Data'!X38)/(T$140-T$139)*10)),1))</f>
        <v>9.9</v>
      </c>
      <c r="U36" s="2">
        <f>IF('Indicator Data'!Y38="No data","x",ROUND(IF('Indicator Data'!Y38&gt;U$140,0,IF('Indicator Data'!Y38&lt;U$139,10,(U$140-'Indicator Data'!Y38)/(U$140-U$139)*10)),1))</f>
        <v>0.2</v>
      </c>
      <c r="V36" s="2">
        <f>IF('Indicator Data'!Z38="No data","x",ROUND(IF('Indicator Data'!Z38&gt;V$140,0,IF('Indicator Data'!Z38&lt;V$139,10,(V$140-'Indicator Data'!Z38)/(V$140-V$139)*10)),1))</f>
        <v>1.1000000000000001</v>
      </c>
      <c r="W36" s="2">
        <f>IF('Indicator Data'!AE38="No data","x",ROUND(IF('Indicator Data'!AE38&gt;W$140,0,IF('Indicator Data'!AE38&lt;W$139,10,(W$140-'Indicator Data'!AE38)/(W$140-W$139)*10)),1))</f>
        <v>9.8000000000000007</v>
      </c>
      <c r="X36" s="3">
        <f>IF(AND(T36="x",V36="x",W36="x"),"x",ROUND(AVERAGE(T36,V36,W36,U36),1))</f>
        <v>5.3</v>
      </c>
      <c r="Y36" s="5">
        <f t="shared" si="7"/>
        <v>6.3</v>
      </c>
      <c r="Z36" s="72"/>
    </row>
    <row r="37" spans="1:26">
      <c r="A37" s="8" t="s">
        <v>184</v>
      </c>
      <c r="B37" s="25" t="s">
        <v>178</v>
      </c>
      <c r="C37" s="25" t="s">
        <v>185</v>
      </c>
      <c r="D37" s="2">
        <f>IF('Indicator Data'!AR39="No data","x",ROUND(IF('Indicator Data'!AR39&gt;D$140,0,IF('Indicator Data'!AR39&lt;D$139,10,(D$140-'Indicator Data'!AR39)/(D$140-D$139)*10)),1))</f>
        <v>4.9000000000000004</v>
      </c>
      <c r="E37" s="113">
        <f>('Indicator Data'!BE39+'Indicator Data'!BF39+'Indicator Data'!BG39)/'Indicator Data'!BD39*1000000</f>
        <v>0.13681704829210162</v>
      </c>
      <c r="F37" s="2">
        <f t="shared" si="0"/>
        <v>8.6</v>
      </c>
      <c r="G37" s="3">
        <f t="shared" si="1"/>
        <v>6.8</v>
      </c>
      <c r="H37" s="2">
        <f>IF('Indicator Data'!AT39="No data","x",ROUND(IF('Indicator Data'!AT39&gt;H$140,0,IF('Indicator Data'!AT39&lt;H$139,10,(H$140-'Indicator Data'!AT39)/(H$140-H$139)*10)),1))</f>
        <v>7.2</v>
      </c>
      <c r="I37" s="2">
        <f>IF('Indicator Data'!AS39="No data","x",ROUND(IF('Indicator Data'!AS39&gt;I$140,0,IF('Indicator Data'!AS39&lt;I$139,10,(I$140-'Indicator Data'!AS39)/(I$140-I$139)*10)),1))</f>
        <v>7.3</v>
      </c>
      <c r="J37" s="3">
        <f t="shared" si="2"/>
        <v>7.3</v>
      </c>
      <c r="K37" s="5">
        <f t="shared" si="3"/>
        <v>7.1</v>
      </c>
      <c r="L37" s="2">
        <f>IF('Indicator Data'!AV39="No data","x",ROUND(IF('Indicator Data'!AV39^2&gt;L$140,0,IF('Indicator Data'!AV39^2&lt;L$139,10,(L$140-'Indicator Data'!AV39^2)/(L$140-L$139)*10)),1))</f>
        <v>9.9</v>
      </c>
      <c r="M37" s="2">
        <f>IF(OR('Indicator Data'!AU39=0,'Indicator Data'!AU39="No data"),"x",ROUND(IF('Indicator Data'!AU39&gt;M$140,0,IF('Indicator Data'!AU39&lt;M$139,10,(M$140-'Indicator Data'!AU39)/(M$140-M$139)*10)),1))</f>
        <v>4.7</v>
      </c>
      <c r="N37" s="2">
        <f>IF('Indicator Data'!AW39="No data","x",ROUND(IF('Indicator Data'!AW39&gt;N$140,0,IF('Indicator Data'!AW39&lt;N$139,10,(N$140-'Indicator Data'!AW39)/(N$140-N$139)*10)),1))</f>
        <v>6.7</v>
      </c>
      <c r="O37" s="2">
        <f>IF('Indicator Data'!AX39="No data","x",ROUND(IF('Indicator Data'!AX39&gt;O$140,0,IF('Indicator Data'!AX39&lt;O$139,10,(O$140-'Indicator Data'!AX39)/(O$140-O$139)*10)),1))</f>
        <v>4.4000000000000004</v>
      </c>
      <c r="P37" s="3">
        <f t="shared" si="4"/>
        <v>6.4</v>
      </c>
      <c r="Q37" s="2">
        <f>IF('Indicator Data'!AY39="No data","x",ROUND(IF('Indicator Data'!AY39&gt;Q$140,0,IF('Indicator Data'!AY39&lt;Q$139,10,(Q$140-'Indicator Data'!AY39)/(Q$140-Q$139)*10)),1))</f>
        <v>8</v>
      </c>
      <c r="R37" s="2">
        <f>IF('Indicator Data'!AZ39="No data","x",ROUND(IF('Indicator Data'!AZ39&gt;R$140,0,IF('Indicator Data'!AZ39&lt;R$139,10,(R$140-'Indicator Data'!AZ39)/(R$140-R$139)*10)),1))</f>
        <v>10</v>
      </c>
      <c r="S37" s="3">
        <f t="shared" si="5"/>
        <v>9</v>
      </c>
      <c r="T37" s="2">
        <f>IF('Indicator Data'!X39="No data","x",ROUND(IF('Indicator Data'!X39&gt;T$140,0,IF('Indicator Data'!X39&lt;T$139,10,(T$140-'Indicator Data'!X39)/(T$140-T$139)*10)),1))</f>
        <v>10</v>
      </c>
      <c r="U37" s="2">
        <f>IF('Indicator Data'!Y39="No data","x",ROUND(IF('Indicator Data'!Y39&gt;U$140,0,IF('Indicator Data'!Y39&lt;U$139,10,(U$140-'Indicator Data'!Y39)/(U$140-U$139)*10)),1))</f>
        <v>1.7</v>
      </c>
      <c r="V37" s="2">
        <f>IF('Indicator Data'!Z39="No data","x",ROUND(IF('Indicator Data'!Z39&gt;V$140,0,IF('Indicator Data'!Z39&lt;V$139,10,(V$140-'Indicator Data'!Z39)/(V$140-V$139)*10)),1))</f>
        <v>0.3</v>
      </c>
      <c r="W37" s="2">
        <f>IF('Indicator Data'!AE39="No data","x",ROUND(IF('Indicator Data'!AE39&gt;W$140,0,IF('Indicator Data'!AE39&lt;W$139,10,(W$140-'Indicator Data'!AE39)/(W$140-W$139)*10)),1))</f>
        <v>9.8000000000000007</v>
      </c>
      <c r="X37" s="3">
        <f>IF(AND(T37="x",V37="x",W37="x"),"x",ROUND(AVERAGE(T37,V37,W37,U37),1))</f>
        <v>5.5</v>
      </c>
      <c r="Y37" s="5">
        <f t="shared" si="7"/>
        <v>7</v>
      </c>
      <c r="Z37" s="72"/>
    </row>
    <row r="38" spans="1:26">
      <c r="A38" s="8" t="s">
        <v>186</v>
      </c>
      <c r="B38" s="25" t="s">
        <v>178</v>
      </c>
      <c r="C38" s="25" t="s">
        <v>187</v>
      </c>
      <c r="D38" s="2">
        <f>IF('Indicator Data'!AR40="No data","x",ROUND(IF('Indicator Data'!AR40&gt;D$140,0,IF('Indicator Data'!AR40&lt;D$139,10,(D$140-'Indicator Data'!AR40)/(D$140-D$139)*10)),1))</f>
        <v>4.9000000000000004</v>
      </c>
      <c r="E38" s="113">
        <f>('Indicator Data'!BE40+'Indicator Data'!BF40+'Indicator Data'!BG40)/'Indicator Data'!BD40*1000000</f>
        <v>0.13681704829210162</v>
      </c>
      <c r="F38" s="2">
        <f t="shared" si="0"/>
        <v>8.6</v>
      </c>
      <c r="G38" s="3">
        <f t="shared" si="1"/>
        <v>6.8</v>
      </c>
      <c r="H38" s="2">
        <f>IF('Indicator Data'!AT40="No data","x",ROUND(IF('Indicator Data'!AT40&gt;H$140,0,IF('Indicator Data'!AT40&lt;H$139,10,(H$140-'Indicator Data'!AT40)/(H$140-H$139)*10)),1))</f>
        <v>7.2</v>
      </c>
      <c r="I38" s="2">
        <f>IF('Indicator Data'!AS40="No data","x",ROUND(IF('Indicator Data'!AS40&gt;I$140,0,IF('Indicator Data'!AS40&lt;I$139,10,(I$140-'Indicator Data'!AS40)/(I$140-I$139)*10)),1))</f>
        <v>7.3</v>
      </c>
      <c r="J38" s="3">
        <f t="shared" si="2"/>
        <v>7.3</v>
      </c>
      <c r="K38" s="5">
        <f t="shared" si="3"/>
        <v>7.1</v>
      </c>
      <c r="L38" s="2">
        <f>IF('Indicator Data'!AV40="No data","x",ROUND(IF('Indicator Data'!AV40^2&gt;L$140,0,IF('Indicator Data'!AV40^2&lt;L$139,10,(L$140-'Indicator Data'!AV40^2)/(L$140-L$139)*10)),1))</f>
        <v>9.9</v>
      </c>
      <c r="M38" s="2">
        <f>IF(OR('Indicator Data'!AU40=0,'Indicator Data'!AU40="No data"),"x",ROUND(IF('Indicator Data'!AU40&gt;M$140,0,IF('Indicator Data'!AU40&lt;M$139,10,(M$140-'Indicator Data'!AU40)/(M$140-M$139)*10)),1))</f>
        <v>4.7</v>
      </c>
      <c r="N38" s="2">
        <f>IF('Indicator Data'!AW40="No data","x",ROUND(IF('Indicator Data'!AW40&gt;N$140,0,IF('Indicator Data'!AW40&lt;N$139,10,(N$140-'Indicator Data'!AW40)/(N$140-N$139)*10)),1))</f>
        <v>6.7</v>
      </c>
      <c r="O38" s="2">
        <f>IF('Indicator Data'!AX40="No data","x",ROUND(IF('Indicator Data'!AX40&gt;O$140,0,IF('Indicator Data'!AX40&lt;O$139,10,(O$140-'Indicator Data'!AX40)/(O$140-O$139)*10)),1))</f>
        <v>4.4000000000000004</v>
      </c>
      <c r="P38" s="3">
        <f t="shared" si="4"/>
        <v>6.4</v>
      </c>
      <c r="Q38" s="2">
        <f>IF('Indicator Data'!AY40="No data","x",ROUND(IF('Indicator Data'!AY40&gt;Q$140,0,IF('Indicator Data'!AY40&lt;Q$139,10,(Q$140-'Indicator Data'!AY40)/(Q$140-Q$139)*10)),1))</f>
        <v>7.7</v>
      </c>
      <c r="R38" s="2">
        <f>IF('Indicator Data'!AZ40="No data","x",ROUND(IF('Indicator Data'!AZ40&gt;R$140,0,IF('Indicator Data'!AZ40&lt;R$139,10,(R$140-'Indicator Data'!AZ40)/(R$140-R$139)*10)),1))</f>
        <v>6.6</v>
      </c>
      <c r="S38" s="3">
        <f t="shared" si="5"/>
        <v>7.2</v>
      </c>
      <c r="T38" s="2">
        <f>IF('Indicator Data'!X40="No data","x",ROUND(IF('Indicator Data'!X40&gt;T$140,0,IF('Indicator Data'!X40&lt;T$139,10,(T$140-'Indicator Data'!X40)/(T$140-T$139)*10)),1))</f>
        <v>9.9</v>
      </c>
      <c r="U38" s="2">
        <f>IF('Indicator Data'!Y40="No data","x",ROUND(IF('Indicator Data'!Y40&gt;U$140,0,IF('Indicator Data'!Y40&lt;U$139,10,(U$140-'Indicator Data'!Y40)/(U$140-U$139)*10)),1))</f>
        <v>0</v>
      </c>
      <c r="V38" s="2">
        <f>IF('Indicator Data'!Z40="No data","x",ROUND(IF('Indicator Data'!Z40&gt;V$140,0,IF('Indicator Data'!Z40&lt;V$139,10,(V$140-'Indicator Data'!Z40)/(V$140-V$139)*10)),1))</f>
        <v>0</v>
      </c>
      <c r="W38" s="2">
        <f>IF('Indicator Data'!AE40="No data","x",ROUND(IF('Indicator Data'!AE40&gt;W$140,0,IF('Indicator Data'!AE40&lt;W$139,10,(W$140-'Indicator Data'!AE40)/(W$140-W$139)*10)),1))</f>
        <v>9.8000000000000007</v>
      </c>
      <c r="X38" s="3">
        <f t="shared" si="6"/>
        <v>4.9000000000000004</v>
      </c>
      <c r="Y38" s="5">
        <f t="shared" si="7"/>
        <v>6.2</v>
      </c>
      <c r="Z38" s="72"/>
    </row>
    <row r="39" spans="1:26">
      <c r="A39" s="8" t="s">
        <v>188</v>
      </c>
      <c r="B39" s="25" t="s">
        <v>178</v>
      </c>
      <c r="C39" s="25" t="s">
        <v>189</v>
      </c>
      <c r="D39" s="2">
        <f>IF('Indicator Data'!AR41="No data","x",ROUND(IF('Indicator Data'!AR41&gt;D$140,0,IF('Indicator Data'!AR41&lt;D$139,10,(D$140-'Indicator Data'!AR41)/(D$140-D$139)*10)),1))</f>
        <v>4.9000000000000004</v>
      </c>
      <c r="E39" s="113">
        <f>('Indicator Data'!BE41+'Indicator Data'!BF41+'Indicator Data'!BG41)/'Indicator Data'!BD41*1000000</f>
        <v>0.13681704829210162</v>
      </c>
      <c r="F39" s="2">
        <f t="shared" si="0"/>
        <v>8.6</v>
      </c>
      <c r="G39" s="3">
        <f t="shared" si="1"/>
        <v>6.8</v>
      </c>
      <c r="H39" s="2">
        <f>IF('Indicator Data'!AT41="No data","x",ROUND(IF('Indicator Data'!AT41&gt;H$140,0,IF('Indicator Data'!AT41&lt;H$139,10,(H$140-'Indicator Data'!AT41)/(H$140-H$139)*10)),1))</f>
        <v>7.2</v>
      </c>
      <c r="I39" s="2">
        <f>IF('Indicator Data'!AS41="No data","x",ROUND(IF('Indicator Data'!AS41&gt;I$140,0,IF('Indicator Data'!AS41&lt;I$139,10,(I$140-'Indicator Data'!AS41)/(I$140-I$139)*10)),1))</f>
        <v>7.3</v>
      </c>
      <c r="J39" s="3">
        <f t="shared" si="2"/>
        <v>7.3</v>
      </c>
      <c r="K39" s="5">
        <f t="shared" si="3"/>
        <v>7.1</v>
      </c>
      <c r="L39" s="2">
        <f>IF('Indicator Data'!AV41="No data","x",ROUND(IF('Indicator Data'!AV41^2&gt;L$140,0,IF('Indicator Data'!AV41^2&lt;L$139,10,(L$140-'Indicator Data'!AV41^2)/(L$140-L$139)*10)),1))</f>
        <v>9.9</v>
      </c>
      <c r="M39" s="2">
        <f>IF(OR('Indicator Data'!AU41=0,'Indicator Data'!AU41="No data"),"x",ROUND(IF('Indicator Data'!AU41&gt;M$140,0,IF('Indicator Data'!AU41&lt;M$139,10,(M$140-'Indicator Data'!AU41)/(M$140-M$139)*10)),1))</f>
        <v>4.7</v>
      </c>
      <c r="N39" s="2">
        <f>IF('Indicator Data'!AW41="No data","x",ROUND(IF('Indicator Data'!AW41&gt;N$140,0,IF('Indicator Data'!AW41&lt;N$139,10,(N$140-'Indicator Data'!AW41)/(N$140-N$139)*10)),1))</f>
        <v>6.7</v>
      </c>
      <c r="O39" s="2">
        <f>IF('Indicator Data'!AX41="No data","x",ROUND(IF('Indicator Data'!AX41&gt;O$140,0,IF('Indicator Data'!AX41&lt;O$139,10,(O$140-'Indicator Data'!AX41)/(O$140-O$139)*10)),1))</f>
        <v>4.4000000000000004</v>
      </c>
      <c r="P39" s="3">
        <f t="shared" si="4"/>
        <v>6.4</v>
      </c>
      <c r="Q39" s="2">
        <f>IF('Indicator Data'!AY41="No data","x",ROUND(IF('Indicator Data'!AY41&gt;Q$140,0,IF('Indicator Data'!AY41&lt;Q$139,10,(Q$140-'Indicator Data'!AY41)/(Q$140-Q$139)*10)),1))</f>
        <v>8.1</v>
      </c>
      <c r="R39" s="2">
        <f>IF('Indicator Data'!AZ41="No data","x",ROUND(IF('Indicator Data'!AZ41&gt;R$140,0,IF('Indicator Data'!AZ41&lt;R$139,10,(R$140-'Indicator Data'!AZ41)/(R$140-R$139)*10)),1))</f>
        <v>10</v>
      </c>
      <c r="S39" s="3">
        <f t="shared" si="5"/>
        <v>9.1</v>
      </c>
      <c r="T39" s="2">
        <f>IF('Indicator Data'!X41="No data","x",ROUND(IF('Indicator Data'!X41&gt;T$140,0,IF('Indicator Data'!X41&lt;T$139,10,(T$140-'Indicator Data'!X41)/(T$140-T$139)*10)),1))</f>
        <v>9.9</v>
      </c>
      <c r="U39" s="2">
        <f>IF('Indicator Data'!Y41="No data","x",ROUND(IF('Indicator Data'!Y41&gt;U$140,0,IF('Indicator Data'!Y41&lt;U$139,10,(U$140-'Indicator Data'!Y41)/(U$140-U$139)*10)),1))</f>
        <v>2.6</v>
      </c>
      <c r="V39" s="2">
        <f>IF('Indicator Data'!Z41="No data","x",ROUND(IF('Indicator Data'!Z41&gt;V$140,0,IF('Indicator Data'!Z41&lt;V$139,10,(V$140-'Indicator Data'!Z41)/(V$140-V$139)*10)),1))</f>
        <v>6.9</v>
      </c>
      <c r="W39" s="2">
        <f>IF('Indicator Data'!AE41="No data","x",ROUND(IF('Indicator Data'!AE41&gt;W$140,0,IF('Indicator Data'!AE41&lt;W$139,10,(W$140-'Indicator Data'!AE41)/(W$140-W$139)*10)),1))</f>
        <v>9.8000000000000007</v>
      </c>
      <c r="X39" s="3">
        <f t="shared" si="6"/>
        <v>7.3</v>
      </c>
      <c r="Y39" s="5">
        <f t="shared" si="7"/>
        <v>7.6</v>
      </c>
      <c r="Z39" s="72"/>
    </row>
    <row r="40" spans="1:26">
      <c r="A40" s="8" t="s">
        <v>190</v>
      </c>
      <c r="B40" s="25" t="s">
        <v>178</v>
      </c>
      <c r="C40" s="25" t="s">
        <v>191</v>
      </c>
      <c r="D40" s="2">
        <f>IF('Indicator Data'!AR42="No data","x",ROUND(IF('Indicator Data'!AR42&gt;D$140,0,IF('Indicator Data'!AR42&lt;D$139,10,(D$140-'Indicator Data'!AR42)/(D$140-D$139)*10)),1))</f>
        <v>4.9000000000000004</v>
      </c>
      <c r="E40" s="113">
        <f>('Indicator Data'!BE42+'Indicator Data'!BF42+'Indicator Data'!BG42)/'Indicator Data'!BD42*1000000</f>
        <v>0.13681704829210162</v>
      </c>
      <c r="F40" s="2">
        <f t="shared" si="0"/>
        <v>8.6</v>
      </c>
      <c r="G40" s="3">
        <f t="shared" si="1"/>
        <v>6.8</v>
      </c>
      <c r="H40" s="2">
        <f>IF('Indicator Data'!AT42="No data","x",ROUND(IF('Indicator Data'!AT42&gt;H$140,0,IF('Indicator Data'!AT42&lt;H$139,10,(H$140-'Indicator Data'!AT42)/(H$140-H$139)*10)),1))</f>
        <v>7.2</v>
      </c>
      <c r="I40" s="2">
        <f>IF('Indicator Data'!AS42="No data","x",ROUND(IF('Indicator Data'!AS42&gt;I$140,0,IF('Indicator Data'!AS42&lt;I$139,10,(I$140-'Indicator Data'!AS42)/(I$140-I$139)*10)),1))</f>
        <v>7.3</v>
      </c>
      <c r="J40" s="3">
        <f t="shared" si="2"/>
        <v>7.3</v>
      </c>
      <c r="K40" s="5">
        <f t="shared" si="3"/>
        <v>7.1</v>
      </c>
      <c r="L40" s="2">
        <f>IF('Indicator Data'!AV42="No data","x",ROUND(IF('Indicator Data'!AV42^2&gt;L$140,0,IF('Indicator Data'!AV42^2&lt;L$139,10,(L$140-'Indicator Data'!AV42^2)/(L$140-L$139)*10)),1))</f>
        <v>9.9</v>
      </c>
      <c r="M40" s="2">
        <f>IF(OR('Indicator Data'!AU42=0,'Indicator Data'!AU42="No data"),"x",ROUND(IF('Indicator Data'!AU42&gt;M$140,0,IF('Indicator Data'!AU42&lt;M$139,10,(M$140-'Indicator Data'!AU42)/(M$140-M$139)*10)),1))</f>
        <v>4.7</v>
      </c>
      <c r="N40" s="2">
        <f>IF('Indicator Data'!AW42="No data","x",ROUND(IF('Indicator Data'!AW42&gt;N$140,0,IF('Indicator Data'!AW42&lt;N$139,10,(N$140-'Indicator Data'!AW42)/(N$140-N$139)*10)),1))</f>
        <v>6.7</v>
      </c>
      <c r="O40" s="2">
        <f>IF('Indicator Data'!AX42="No data","x",ROUND(IF('Indicator Data'!AX42&gt;O$140,0,IF('Indicator Data'!AX42&lt;O$139,10,(O$140-'Indicator Data'!AX42)/(O$140-O$139)*10)),1))</f>
        <v>4.4000000000000004</v>
      </c>
      <c r="P40" s="3">
        <f t="shared" si="4"/>
        <v>6.4</v>
      </c>
      <c r="Q40" s="2">
        <f>IF('Indicator Data'!AY42="No data","x",ROUND(IF('Indicator Data'!AY42&gt;Q$140,0,IF('Indicator Data'!AY42&lt;Q$139,10,(Q$140-'Indicator Data'!AY42)/(Q$140-Q$139)*10)),1))</f>
        <v>6.9</v>
      </c>
      <c r="R40" s="2">
        <f>IF('Indicator Data'!AZ42="No data","x",ROUND(IF('Indicator Data'!AZ42&gt;R$140,0,IF('Indicator Data'!AZ42&lt;R$139,10,(R$140-'Indicator Data'!AZ42)/(R$140-R$139)*10)),1))</f>
        <v>7.7</v>
      </c>
      <c r="S40" s="3">
        <f t="shared" si="5"/>
        <v>7.3</v>
      </c>
      <c r="T40" s="2">
        <f>IF('Indicator Data'!X42="No data","x",ROUND(IF('Indicator Data'!X42&gt;T$140,0,IF('Indicator Data'!X42&lt;T$139,10,(T$140-'Indicator Data'!X42)/(T$140-T$139)*10)),1))</f>
        <v>9.9</v>
      </c>
      <c r="U40" s="2">
        <f>IF('Indicator Data'!Y42="No data","x",ROUND(IF('Indicator Data'!Y42&gt;U$140,0,IF('Indicator Data'!Y42&lt;U$139,10,(U$140-'Indicator Data'!Y42)/(U$140-U$139)*10)),1))</f>
        <v>1.4</v>
      </c>
      <c r="V40" s="2">
        <f>IF('Indicator Data'!Z42="No data","x",ROUND(IF('Indicator Data'!Z42&gt;V$140,0,IF('Indicator Data'!Z42&lt;V$139,10,(V$140-'Indicator Data'!Z42)/(V$140-V$139)*10)),1))</f>
        <v>1.9</v>
      </c>
      <c r="W40" s="2">
        <f>IF('Indicator Data'!AE42="No data","x",ROUND(IF('Indicator Data'!AE42&gt;W$140,0,IF('Indicator Data'!AE42&lt;W$139,10,(W$140-'Indicator Data'!AE42)/(W$140-W$139)*10)),1))</f>
        <v>9.8000000000000007</v>
      </c>
      <c r="X40" s="3">
        <f t="shared" si="6"/>
        <v>5.8</v>
      </c>
      <c r="Y40" s="5">
        <f t="shared" si="7"/>
        <v>6.5</v>
      </c>
      <c r="Z40" s="72"/>
    </row>
    <row r="41" spans="1:26">
      <c r="A41" s="8" t="s">
        <v>192</v>
      </c>
      <c r="B41" s="25" t="s">
        <v>178</v>
      </c>
      <c r="C41" s="25" t="s">
        <v>193</v>
      </c>
      <c r="D41" s="2">
        <f>IF('Indicator Data'!AR43="No data","x",ROUND(IF('Indicator Data'!AR43&gt;D$140,0,IF('Indicator Data'!AR43&lt;D$139,10,(D$140-'Indicator Data'!AR43)/(D$140-D$139)*10)),1))</f>
        <v>4.9000000000000004</v>
      </c>
      <c r="E41" s="113">
        <f>('Indicator Data'!BE43+'Indicator Data'!BF43+'Indicator Data'!BG43)/'Indicator Data'!BD43*1000000</f>
        <v>0.13681704829210162</v>
      </c>
      <c r="F41" s="2">
        <f t="shared" si="0"/>
        <v>8.6</v>
      </c>
      <c r="G41" s="3">
        <f t="shared" si="1"/>
        <v>6.8</v>
      </c>
      <c r="H41" s="2">
        <f>IF('Indicator Data'!AT43="No data","x",ROUND(IF('Indicator Data'!AT43&gt;H$140,0,IF('Indicator Data'!AT43&lt;H$139,10,(H$140-'Indicator Data'!AT43)/(H$140-H$139)*10)),1))</f>
        <v>7.2</v>
      </c>
      <c r="I41" s="2">
        <f>IF('Indicator Data'!AS43="No data","x",ROUND(IF('Indicator Data'!AS43&gt;I$140,0,IF('Indicator Data'!AS43&lt;I$139,10,(I$140-'Indicator Data'!AS43)/(I$140-I$139)*10)),1))</f>
        <v>7.3</v>
      </c>
      <c r="J41" s="3">
        <f t="shared" si="2"/>
        <v>7.3</v>
      </c>
      <c r="K41" s="5">
        <f t="shared" si="3"/>
        <v>7.1</v>
      </c>
      <c r="L41" s="2">
        <f>IF('Indicator Data'!AV43="No data","x",ROUND(IF('Indicator Data'!AV43^2&gt;L$140,0,IF('Indicator Data'!AV43^2&lt;L$139,10,(L$140-'Indicator Data'!AV43^2)/(L$140-L$139)*10)),1))</f>
        <v>9.9</v>
      </c>
      <c r="M41" s="2">
        <f>IF(OR('Indicator Data'!AU43=0,'Indicator Data'!AU43="No data"),"x",ROUND(IF('Indicator Data'!AU43&gt;M$140,0,IF('Indicator Data'!AU43&lt;M$139,10,(M$140-'Indicator Data'!AU43)/(M$140-M$139)*10)),1))</f>
        <v>4.7</v>
      </c>
      <c r="N41" s="2">
        <f>IF('Indicator Data'!AW43="No data","x",ROUND(IF('Indicator Data'!AW43&gt;N$140,0,IF('Indicator Data'!AW43&lt;N$139,10,(N$140-'Indicator Data'!AW43)/(N$140-N$139)*10)),1))</f>
        <v>6.7</v>
      </c>
      <c r="O41" s="2">
        <f>IF('Indicator Data'!AX43="No data","x",ROUND(IF('Indicator Data'!AX43&gt;O$140,0,IF('Indicator Data'!AX43&lt;O$139,10,(O$140-'Indicator Data'!AX43)/(O$140-O$139)*10)),1))</f>
        <v>4.4000000000000004</v>
      </c>
      <c r="P41" s="3">
        <f t="shared" si="4"/>
        <v>6.4</v>
      </c>
      <c r="Q41" s="2">
        <f>IF('Indicator Data'!AY43="No data","x",ROUND(IF('Indicator Data'!AY43&gt;Q$140,0,IF('Indicator Data'!AY43&lt;Q$139,10,(Q$140-'Indicator Data'!AY43)/(Q$140-Q$139)*10)),1))</f>
        <v>8.9</v>
      </c>
      <c r="R41" s="2">
        <f>IF('Indicator Data'!AZ43="No data","x",ROUND(IF('Indicator Data'!AZ43&gt;R$140,0,IF('Indicator Data'!AZ43&lt;R$139,10,(R$140-'Indicator Data'!AZ43)/(R$140-R$139)*10)),1))</f>
        <v>7</v>
      </c>
      <c r="S41" s="3">
        <f t="shared" si="5"/>
        <v>8</v>
      </c>
      <c r="T41" s="2">
        <f>IF('Indicator Data'!X43="No data","x",ROUND(IF('Indicator Data'!X43&gt;T$140,0,IF('Indicator Data'!X43&lt;T$139,10,(T$140-'Indicator Data'!X43)/(T$140-T$139)*10)),1))</f>
        <v>9.9</v>
      </c>
      <c r="U41" s="2">
        <f>IF('Indicator Data'!Y43="No data","x",ROUND(IF('Indicator Data'!Y43&gt;U$140,0,IF('Indicator Data'!Y43&lt;U$139,10,(U$140-'Indicator Data'!Y43)/(U$140-U$139)*10)),1))</f>
        <v>0</v>
      </c>
      <c r="V41" s="2">
        <f>IF('Indicator Data'!Z43="No data","x",ROUND(IF('Indicator Data'!Z43&gt;V$140,0,IF('Indicator Data'!Z43&lt;V$139,10,(V$140-'Indicator Data'!Z43)/(V$140-V$139)*10)),1))</f>
        <v>0</v>
      </c>
      <c r="W41" s="2">
        <f>IF('Indicator Data'!AE43="No data","x",ROUND(IF('Indicator Data'!AE43&gt;W$140,0,IF('Indicator Data'!AE43&lt;W$139,10,(W$140-'Indicator Data'!AE43)/(W$140-W$139)*10)),1))</f>
        <v>9.8000000000000007</v>
      </c>
      <c r="X41" s="3">
        <f t="shared" si="6"/>
        <v>4.9000000000000004</v>
      </c>
      <c r="Y41" s="5">
        <f t="shared" si="7"/>
        <v>6.4</v>
      </c>
      <c r="Z41" s="72"/>
    </row>
    <row r="42" spans="1:26">
      <c r="A42" s="8" t="s">
        <v>194</v>
      </c>
      <c r="B42" s="25" t="s">
        <v>178</v>
      </c>
      <c r="C42" s="25" t="s">
        <v>195</v>
      </c>
      <c r="D42" s="2">
        <f>IF('Indicator Data'!AR44="No data","x",ROUND(IF('Indicator Data'!AR44&gt;D$140,0,IF('Indicator Data'!AR44&lt;D$139,10,(D$140-'Indicator Data'!AR44)/(D$140-D$139)*10)),1))</f>
        <v>4.9000000000000004</v>
      </c>
      <c r="E42" s="113">
        <f>('Indicator Data'!BE44+'Indicator Data'!BF44+'Indicator Data'!BG44)/'Indicator Data'!BD44*1000000</f>
        <v>0.13681704829210162</v>
      </c>
      <c r="F42" s="2">
        <f t="shared" si="0"/>
        <v>8.6</v>
      </c>
      <c r="G42" s="3">
        <f t="shared" si="1"/>
        <v>6.8</v>
      </c>
      <c r="H42" s="2">
        <f>IF('Indicator Data'!AT44="No data","x",ROUND(IF('Indicator Data'!AT44&gt;H$140,0,IF('Indicator Data'!AT44&lt;H$139,10,(H$140-'Indicator Data'!AT44)/(H$140-H$139)*10)),1))</f>
        <v>7.2</v>
      </c>
      <c r="I42" s="2">
        <f>IF('Indicator Data'!AS44="No data","x",ROUND(IF('Indicator Data'!AS44&gt;I$140,0,IF('Indicator Data'!AS44&lt;I$139,10,(I$140-'Indicator Data'!AS44)/(I$140-I$139)*10)),1))</f>
        <v>7.3</v>
      </c>
      <c r="J42" s="3">
        <f t="shared" si="2"/>
        <v>7.3</v>
      </c>
      <c r="K42" s="5">
        <f t="shared" si="3"/>
        <v>7.1</v>
      </c>
      <c r="L42" s="2">
        <f>IF('Indicator Data'!AV44="No data","x",ROUND(IF('Indicator Data'!AV44^2&gt;L$140,0,IF('Indicator Data'!AV44^2&lt;L$139,10,(L$140-'Indicator Data'!AV44^2)/(L$140-L$139)*10)),1))</f>
        <v>9.9</v>
      </c>
      <c r="M42" s="2">
        <f>IF(OR('Indicator Data'!AU44=0,'Indicator Data'!AU44="No data"),"x",ROUND(IF('Indicator Data'!AU44&gt;M$140,0,IF('Indicator Data'!AU44&lt;M$139,10,(M$140-'Indicator Data'!AU44)/(M$140-M$139)*10)),1))</f>
        <v>4.7</v>
      </c>
      <c r="N42" s="2">
        <f>IF('Indicator Data'!AW44="No data","x",ROUND(IF('Indicator Data'!AW44&gt;N$140,0,IF('Indicator Data'!AW44&lt;N$139,10,(N$140-'Indicator Data'!AW44)/(N$140-N$139)*10)),1))</f>
        <v>6.7</v>
      </c>
      <c r="O42" s="2">
        <f>IF('Indicator Data'!AX44="No data","x",ROUND(IF('Indicator Data'!AX44&gt;O$140,0,IF('Indicator Data'!AX44&lt;O$139,10,(O$140-'Indicator Data'!AX44)/(O$140-O$139)*10)),1))</f>
        <v>4.4000000000000004</v>
      </c>
      <c r="P42" s="3">
        <f t="shared" si="4"/>
        <v>6.4</v>
      </c>
      <c r="Q42" s="2">
        <f>IF('Indicator Data'!AY44="No data","x",ROUND(IF('Indicator Data'!AY44&gt;Q$140,0,IF('Indicator Data'!AY44&lt;Q$139,10,(Q$140-'Indicator Data'!AY44)/(Q$140-Q$139)*10)),1))</f>
        <v>9.5</v>
      </c>
      <c r="R42" s="2">
        <f>IF('Indicator Data'!AZ44="No data","x",ROUND(IF('Indicator Data'!AZ44&gt;R$140,0,IF('Indicator Data'!AZ44&lt;R$139,10,(R$140-'Indicator Data'!AZ44)/(R$140-R$139)*10)),1))</f>
        <v>6.6</v>
      </c>
      <c r="S42" s="3">
        <f t="shared" si="5"/>
        <v>8.1</v>
      </c>
      <c r="T42" s="2">
        <f>IF('Indicator Data'!X44="No data","x",ROUND(IF('Indicator Data'!X44&gt;T$140,0,IF('Indicator Data'!X44&lt;T$139,10,(T$140-'Indicator Data'!X44)/(T$140-T$139)*10)),1))</f>
        <v>10</v>
      </c>
      <c r="U42" s="2">
        <f>IF('Indicator Data'!Y44="No data","x",ROUND(IF('Indicator Data'!Y44&gt;U$140,0,IF('Indicator Data'!Y44&lt;U$139,10,(U$140-'Indicator Data'!Y44)/(U$140-U$139)*10)),1))</f>
        <v>0</v>
      </c>
      <c r="V42" s="2">
        <f>IF('Indicator Data'!Z44="No data","x",ROUND(IF('Indicator Data'!Z44&gt;V$140,0,IF('Indicator Data'!Z44&lt;V$139,10,(V$140-'Indicator Data'!Z44)/(V$140-V$139)*10)),1))</f>
        <v>0</v>
      </c>
      <c r="W42" s="2">
        <f>IF('Indicator Data'!AE44="No data","x",ROUND(IF('Indicator Data'!AE44&gt;W$140,0,IF('Indicator Data'!AE44&lt;W$139,10,(W$140-'Indicator Data'!AE44)/(W$140-W$139)*10)),1))</f>
        <v>9.8000000000000007</v>
      </c>
      <c r="X42" s="3">
        <f t="shared" si="6"/>
        <v>5</v>
      </c>
      <c r="Y42" s="5">
        <f t="shared" si="7"/>
        <v>6.5</v>
      </c>
      <c r="Z42" s="72"/>
    </row>
    <row r="43" spans="1:26">
      <c r="A43" s="8" t="s">
        <v>197</v>
      </c>
      <c r="B43" s="25" t="s">
        <v>198</v>
      </c>
      <c r="C43" s="25" t="s">
        <v>199</v>
      </c>
      <c r="D43" s="2">
        <f>IF('Indicator Data'!AR45="No data","x",ROUND(IF('Indicator Data'!AR45&gt;D$140,0,IF('Indicator Data'!AR45&lt;D$139,10,(D$140-'Indicator Data'!AR45)/(D$140-D$139)*10)),1))</f>
        <v>4.8</v>
      </c>
      <c r="E43" s="113">
        <f>('Indicator Data'!BE45+'Indicator Data'!BF45+'Indicator Data'!BG45)/'Indicator Data'!BD45*1000000</f>
        <v>0.34483567974145779</v>
      </c>
      <c r="F43" s="2">
        <f t="shared" si="0"/>
        <v>6.6</v>
      </c>
      <c r="G43" s="3">
        <f t="shared" si="1"/>
        <v>5.7</v>
      </c>
      <c r="H43" s="2">
        <f>IF('Indicator Data'!AT45="No data","x",ROUND(IF('Indicator Data'!AT45&gt;H$140,0,IF('Indicator Data'!AT45&lt;H$139,10,(H$140-'Indicator Data'!AT45)/(H$140-H$139)*10)),1))</f>
        <v>7</v>
      </c>
      <c r="I43" s="2">
        <f>IF('Indicator Data'!AS45="No data","x",ROUND(IF('Indicator Data'!AS45&gt;I$140,0,IF('Indicator Data'!AS45&lt;I$139,10,(I$140-'Indicator Data'!AS45)/(I$140-I$139)*10)),1))</f>
        <v>6.5</v>
      </c>
      <c r="J43" s="3">
        <f t="shared" si="2"/>
        <v>6.8</v>
      </c>
      <c r="K43" s="5">
        <f t="shared" si="3"/>
        <v>6.3</v>
      </c>
      <c r="L43" s="2">
        <f>IF('Indicator Data'!AV45="No data","x",ROUND(IF('Indicator Data'!AV45^2&gt;L$140,0,IF('Indicator Data'!AV45^2&lt;L$139,10,(L$140-'Indicator Data'!AV45^2)/(L$140-L$139)*10)),1))</f>
        <v>6.1</v>
      </c>
      <c r="M43" s="2">
        <f>IF(OR('Indicator Data'!AU45=0,'Indicator Data'!AU45="No data"),"x",ROUND(IF('Indicator Data'!AU45&gt;M$140,0,IF('Indicator Data'!AU45&lt;M$139,10,(M$140-'Indicator Data'!AU45)/(M$140-M$139)*10)),1))</f>
        <v>5.0999999999999996</v>
      </c>
      <c r="N43" s="2">
        <f>IF('Indicator Data'!AW45="No data","x",ROUND(IF('Indicator Data'!AW45&gt;N$140,0,IF('Indicator Data'!AW45&lt;N$139,10,(N$140-'Indicator Data'!AW45)/(N$140-N$139)*10)),1))</f>
        <v>5.6</v>
      </c>
      <c r="O43" s="2">
        <f>IF('Indicator Data'!AX45="No data","x",ROUND(IF('Indicator Data'!AX45&gt;O$140,0,IF('Indicator Data'!AX45&lt;O$139,10,(O$140-'Indicator Data'!AX45)/(O$140-O$139)*10)),1))</f>
        <v>4.5</v>
      </c>
      <c r="P43" s="3">
        <f t="shared" si="4"/>
        <v>5.3</v>
      </c>
      <c r="Q43" s="2">
        <f>IF('Indicator Data'!AY45="No data","x",ROUND(IF('Indicator Data'!AY45&gt;Q$140,0,IF('Indicator Data'!AY45&lt;Q$139,10,(Q$140-'Indicator Data'!AY45)/(Q$140-Q$139)*10)),1))</f>
        <v>5.2</v>
      </c>
      <c r="R43" s="2">
        <f>IF('Indicator Data'!AZ45="No data","x",ROUND(IF('Indicator Data'!AZ45&gt;R$140,0,IF('Indicator Data'!AZ45&lt;R$139,10,(R$140-'Indicator Data'!AZ45)/(R$140-R$139)*10)),1))</f>
        <v>6.6</v>
      </c>
      <c r="S43" s="3">
        <f t="shared" si="5"/>
        <v>5.9</v>
      </c>
      <c r="T43" s="2">
        <f>IF('Indicator Data'!X45="No data","x",ROUND(IF('Indicator Data'!X45&gt;T$140,0,IF('Indicator Data'!X45&lt;T$139,10,(T$140-'Indicator Data'!X45)/(T$140-T$139)*10)),1))</f>
        <v>10</v>
      </c>
      <c r="U43" s="2">
        <f>IF('Indicator Data'!Y45="No data","x",ROUND(IF('Indicator Data'!Y45&gt;U$140,0,IF('Indicator Data'!Y45&lt;U$139,10,(U$140-'Indicator Data'!Y45)/(U$140-U$139)*10)),1))</f>
        <v>1.7</v>
      </c>
      <c r="V43" s="2">
        <f>IF('Indicator Data'!Z45="No data","x",ROUND(IF('Indicator Data'!Z45&gt;V$140,0,IF('Indicator Data'!Z45&lt;V$139,10,(V$140-'Indicator Data'!Z45)/(V$140-V$139)*10)),1))</f>
        <v>4.3</v>
      </c>
      <c r="W43" s="2">
        <f>IF('Indicator Data'!AE45="No data","x",ROUND(IF('Indicator Data'!AE45&gt;W$140,0,IF('Indicator Data'!AE45&lt;W$139,10,(W$140-'Indicator Data'!AE45)/(W$140-W$139)*10)),1))</f>
        <v>9.4</v>
      </c>
      <c r="X43" s="3">
        <f t="shared" si="6"/>
        <v>6.4</v>
      </c>
      <c r="Y43" s="5">
        <f t="shared" si="7"/>
        <v>5.9</v>
      </c>
      <c r="Z43" s="72"/>
    </row>
    <row r="44" spans="1:26">
      <c r="A44" s="8" t="s">
        <v>200</v>
      </c>
      <c r="B44" s="25" t="s">
        <v>198</v>
      </c>
      <c r="C44" s="25" t="s">
        <v>201</v>
      </c>
      <c r="D44" s="2">
        <f>IF('Indicator Data'!AR46="No data","x",ROUND(IF('Indicator Data'!AR46&gt;D$140,0,IF('Indicator Data'!AR46&lt;D$139,10,(D$140-'Indicator Data'!AR46)/(D$140-D$139)*10)),1))</f>
        <v>4.8</v>
      </c>
      <c r="E44" s="113">
        <f>('Indicator Data'!BE46+'Indicator Data'!BF46+'Indicator Data'!BG46)/'Indicator Data'!BD46*1000000</f>
        <v>0.34483567974145779</v>
      </c>
      <c r="F44" s="2">
        <f t="shared" si="0"/>
        <v>6.6</v>
      </c>
      <c r="G44" s="3">
        <f t="shared" si="1"/>
        <v>5.7</v>
      </c>
      <c r="H44" s="2">
        <f>IF('Indicator Data'!AT46="No data","x",ROUND(IF('Indicator Data'!AT46&gt;H$140,0,IF('Indicator Data'!AT46&lt;H$139,10,(H$140-'Indicator Data'!AT46)/(H$140-H$139)*10)),1))</f>
        <v>7</v>
      </c>
      <c r="I44" s="2">
        <f>IF('Indicator Data'!AS46="No data","x",ROUND(IF('Indicator Data'!AS46&gt;I$140,0,IF('Indicator Data'!AS46&lt;I$139,10,(I$140-'Indicator Data'!AS46)/(I$140-I$139)*10)),1))</f>
        <v>6.5</v>
      </c>
      <c r="J44" s="3">
        <f t="shared" si="2"/>
        <v>6.8</v>
      </c>
      <c r="K44" s="5">
        <f t="shared" si="3"/>
        <v>6.3</v>
      </c>
      <c r="L44" s="2">
        <f>IF('Indicator Data'!AV46="No data","x",ROUND(IF('Indicator Data'!AV46^2&gt;L$140,0,IF('Indicator Data'!AV46^2&lt;L$139,10,(L$140-'Indicator Data'!AV46^2)/(L$140-L$139)*10)),1))</f>
        <v>6.1</v>
      </c>
      <c r="M44" s="2">
        <f>IF(OR('Indicator Data'!AU46=0,'Indicator Data'!AU46="No data"),"x",ROUND(IF('Indicator Data'!AU46&gt;M$140,0,IF('Indicator Data'!AU46&lt;M$139,10,(M$140-'Indicator Data'!AU46)/(M$140-M$139)*10)),1))</f>
        <v>5.0999999999999996</v>
      </c>
      <c r="N44" s="2">
        <f>IF('Indicator Data'!AW46="No data","x",ROUND(IF('Indicator Data'!AW46&gt;N$140,0,IF('Indicator Data'!AW46&lt;N$139,10,(N$140-'Indicator Data'!AW46)/(N$140-N$139)*10)),1))</f>
        <v>5.6</v>
      </c>
      <c r="O44" s="2">
        <f>IF('Indicator Data'!AX46="No data","x",ROUND(IF('Indicator Data'!AX46&gt;O$140,0,IF('Indicator Data'!AX46&lt;O$139,10,(O$140-'Indicator Data'!AX46)/(O$140-O$139)*10)),1))</f>
        <v>4.5</v>
      </c>
      <c r="P44" s="3">
        <f t="shared" si="4"/>
        <v>5.3</v>
      </c>
      <c r="Q44" s="2">
        <f>IF('Indicator Data'!AY46="No data","x",ROUND(IF('Indicator Data'!AY46&gt;Q$140,0,IF('Indicator Data'!AY46&lt;Q$139,10,(Q$140-'Indicator Data'!AY46)/(Q$140-Q$139)*10)),1))</f>
        <v>8.1</v>
      </c>
      <c r="R44" s="2">
        <f>IF('Indicator Data'!AZ46="No data","x",ROUND(IF('Indicator Data'!AZ46&gt;R$140,0,IF('Indicator Data'!AZ46&lt;R$139,10,(R$140-'Indicator Data'!AZ46)/(R$140-R$139)*10)),1))</f>
        <v>8.8000000000000007</v>
      </c>
      <c r="S44" s="3">
        <f t="shared" si="5"/>
        <v>8.5</v>
      </c>
      <c r="T44" s="2">
        <f>IF('Indicator Data'!X46="No data","x",ROUND(IF('Indicator Data'!X46&gt;T$140,0,IF('Indicator Data'!X46&lt;T$139,10,(T$140-'Indicator Data'!X46)/(T$140-T$139)*10)),1))</f>
        <v>9.9</v>
      </c>
      <c r="U44" s="2">
        <f>IF('Indicator Data'!Y46="No data","x",ROUND(IF('Indicator Data'!Y46&gt;U$140,0,IF('Indicator Data'!Y46&lt;U$139,10,(U$140-'Indicator Data'!Y46)/(U$140-U$139)*10)),1))</f>
        <v>0</v>
      </c>
      <c r="V44" s="2">
        <f>IF('Indicator Data'!Z46="No data","x",ROUND(IF('Indicator Data'!Z46&gt;V$140,0,IF('Indicator Data'!Z46&lt;V$139,10,(V$140-'Indicator Data'!Z46)/(V$140-V$139)*10)),1))</f>
        <v>4.4000000000000004</v>
      </c>
      <c r="W44" s="2">
        <f>IF('Indicator Data'!AE46="No data","x",ROUND(IF('Indicator Data'!AE46&gt;W$140,0,IF('Indicator Data'!AE46&lt;W$139,10,(W$140-'Indicator Data'!AE46)/(W$140-W$139)*10)),1))</f>
        <v>9.4</v>
      </c>
      <c r="X44" s="3">
        <f t="shared" si="6"/>
        <v>5.9</v>
      </c>
      <c r="Y44" s="5">
        <f t="shared" si="7"/>
        <v>6.6</v>
      </c>
      <c r="Z44" s="72"/>
    </row>
    <row r="45" spans="1:26">
      <c r="A45" s="8" t="s">
        <v>202</v>
      </c>
      <c r="B45" s="25" t="s">
        <v>198</v>
      </c>
      <c r="C45" s="25" t="s">
        <v>203</v>
      </c>
      <c r="D45" s="2">
        <f>IF('Indicator Data'!AR47="No data","x",ROUND(IF('Indicator Data'!AR47&gt;D$140,0,IF('Indicator Data'!AR47&lt;D$139,10,(D$140-'Indicator Data'!AR47)/(D$140-D$139)*10)),1))</f>
        <v>4.8</v>
      </c>
      <c r="E45" s="113">
        <f>('Indicator Data'!BE47+'Indicator Data'!BF47+'Indicator Data'!BG47)/'Indicator Data'!BD47*1000000</f>
        <v>0.34483567974145779</v>
      </c>
      <c r="F45" s="2">
        <f t="shared" si="0"/>
        <v>6.6</v>
      </c>
      <c r="G45" s="3">
        <f t="shared" si="1"/>
        <v>5.7</v>
      </c>
      <c r="H45" s="2">
        <f>IF('Indicator Data'!AT47="No data","x",ROUND(IF('Indicator Data'!AT47&gt;H$140,0,IF('Indicator Data'!AT47&lt;H$139,10,(H$140-'Indicator Data'!AT47)/(H$140-H$139)*10)),1))</f>
        <v>7</v>
      </c>
      <c r="I45" s="2">
        <f>IF('Indicator Data'!AS47="No data","x",ROUND(IF('Indicator Data'!AS47&gt;I$140,0,IF('Indicator Data'!AS47&lt;I$139,10,(I$140-'Indicator Data'!AS47)/(I$140-I$139)*10)),1))</f>
        <v>6.5</v>
      </c>
      <c r="J45" s="3">
        <f t="shared" si="2"/>
        <v>6.8</v>
      </c>
      <c r="K45" s="5">
        <f t="shared" si="3"/>
        <v>6.3</v>
      </c>
      <c r="L45" s="2">
        <f>IF('Indicator Data'!AV47="No data","x",ROUND(IF('Indicator Data'!AV47^2&gt;L$140,0,IF('Indicator Data'!AV47^2&lt;L$139,10,(L$140-'Indicator Data'!AV47^2)/(L$140-L$139)*10)),1))</f>
        <v>6.1</v>
      </c>
      <c r="M45" s="2">
        <f>IF(OR('Indicator Data'!AU47=0,'Indicator Data'!AU47="No data"),"x",ROUND(IF('Indicator Data'!AU47&gt;M$140,0,IF('Indicator Data'!AU47&lt;M$139,10,(M$140-'Indicator Data'!AU47)/(M$140-M$139)*10)),1))</f>
        <v>5.0999999999999996</v>
      </c>
      <c r="N45" s="2">
        <f>IF('Indicator Data'!AW47="No data","x",ROUND(IF('Indicator Data'!AW47&gt;N$140,0,IF('Indicator Data'!AW47&lt;N$139,10,(N$140-'Indicator Data'!AW47)/(N$140-N$139)*10)),1))</f>
        <v>5.6</v>
      </c>
      <c r="O45" s="2">
        <f>IF('Indicator Data'!AX47="No data","x",ROUND(IF('Indicator Data'!AX47&gt;O$140,0,IF('Indicator Data'!AX47&lt;O$139,10,(O$140-'Indicator Data'!AX47)/(O$140-O$139)*10)),1))</f>
        <v>4.5</v>
      </c>
      <c r="P45" s="3">
        <f t="shared" si="4"/>
        <v>5.3</v>
      </c>
      <c r="Q45" s="2">
        <f>IF('Indicator Data'!AY47="No data","x",ROUND(IF('Indicator Data'!AY47&gt;Q$140,0,IF('Indicator Data'!AY47&lt;Q$139,10,(Q$140-'Indicator Data'!AY47)/(Q$140-Q$139)*10)),1))</f>
        <v>7.7</v>
      </c>
      <c r="R45" s="2">
        <f>IF('Indicator Data'!AZ47="No data","x",ROUND(IF('Indicator Data'!AZ47&gt;R$140,0,IF('Indicator Data'!AZ47&lt;R$139,10,(R$140-'Indicator Data'!AZ47)/(R$140-R$139)*10)),1))</f>
        <v>4.7</v>
      </c>
      <c r="S45" s="3">
        <f t="shared" si="5"/>
        <v>6.2</v>
      </c>
      <c r="T45" s="2">
        <f>IF('Indicator Data'!X47="No data","x",ROUND(IF('Indicator Data'!X47&gt;T$140,0,IF('Indicator Data'!X47&lt;T$139,10,(T$140-'Indicator Data'!X47)/(T$140-T$139)*10)),1))</f>
        <v>10</v>
      </c>
      <c r="U45" s="2">
        <f>IF('Indicator Data'!Y47="No data","x",ROUND(IF('Indicator Data'!Y47&gt;U$140,0,IF('Indicator Data'!Y47&lt;U$139,10,(U$140-'Indicator Data'!Y47)/(U$140-U$139)*10)),1))</f>
        <v>0.4</v>
      </c>
      <c r="V45" s="2">
        <f>IF('Indicator Data'!Z47="No data","x",ROUND(IF('Indicator Data'!Z47&gt;V$140,0,IF('Indicator Data'!Z47&lt;V$139,10,(V$140-'Indicator Data'!Z47)/(V$140-V$139)*10)),1))</f>
        <v>4.0999999999999996</v>
      </c>
      <c r="W45" s="2">
        <f>IF('Indicator Data'!AE47="No data","x",ROUND(IF('Indicator Data'!AE47&gt;W$140,0,IF('Indicator Data'!AE47&lt;W$139,10,(W$140-'Indicator Data'!AE47)/(W$140-W$139)*10)),1))</f>
        <v>9.4</v>
      </c>
      <c r="X45" s="3">
        <f t="shared" si="6"/>
        <v>6</v>
      </c>
      <c r="Y45" s="5">
        <f t="shared" si="7"/>
        <v>5.8</v>
      </c>
      <c r="Z45" s="72"/>
    </row>
    <row r="46" spans="1:26">
      <c r="A46" s="8" t="s">
        <v>204</v>
      </c>
      <c r="B46" s="25" t="s">
        <v>198</v>
      </c>
      <c r="C46" s="25" t="s">
        <v>205</v>
      </c>
      <c r="D46" s="2">
        <f>IF('Indicator Data'!AR48="No data","x",ROUND(IF('Indicator Data'!AR48&gt;D$140,0,IF('Indicator Data'!AR48&lt;D$139,10,(D$140-'Indicator Data'!AR48)/(D$140-D$139)*10)),1))</f>
        <v>4.8</v>
      </c>
      <c r="E46" s="113">
        <f>('Indicator Data'!BE48+'Indicator Data'!BF48+'Indicator Data'!BG48)/'Indicator Data'!BD48*1000000</f>
        <v>0.34483567974145779</v>
      </c>
      <c r="F46" s="2">
        <f t="shared" si="0"/>
        <v>6.6</v>
      </c>
      <c r="G46" s="3">
        <f t="shared" si="1"/>
        <v>5.7</v>
      </c>
      <c r="H46" s="2">
        <f>IF('Indicator Data'!AT48="No data","x",ROUND(IF('Indicator Data'!AT48&gt;H$140,0,IF('Indicator Data'!AT48&lt;H$139,10,(H$140-'Indicator Data'!AT48)/(H$140-H$139)*10)),1))</f>
        <v>7</v>
      </c>
      <c r="I46" s="2">
        <f>IF('Indicator Data'!AS48="No data","x",ROUND(IF('Indicator Data'!AS48&gt;I$140,0,IF('Indicator Data'!AS48&lt;I$139,10,(I$140-'Indicator Data'!AS48)/(I$140-I$139)*10)),1))</f>
        <v>6.5</v>
      </c>
      <c r="J46" s="3">
        <f t="shared" si="2"/>
        <v>6.8</v>
      </c>
      <c r="K46" s="5">
        <f t="shared" si="3"/>
        <v>6.3</v>
      </c>
      <c r="L46" s="2">
        <f>IF('Indicator Data'!AV48="No data","x",ROUND(IF('Indicator Data'!AV48^2&gt;L$140,0,IF('Indicator Data'!AV48^2&lt;L$139,10,(L$140-'Indicator Data'!AV48^2)/(L$140-L$139)*10)),1))</f>
        <v>6.1</v>
      </c>
      <c r="M46" s="2">
        <f>IF(OR('Indicator Data'!AU48=0,'Indicator Data'!AU48="No data"),"x",ROUND(IF('Indicator Data'!AU48&gt;M$140,0,IF('Indicator Data'!AU48&lt;M$139,10,(M$140-'Indicator Data'!AU48)/(M$140-M$139)*10)),1))</f>
        <v>5.0999999999999996</v>
      </c>
      <c r="N46" s="2">
        <f>IF('Indicator Data'!AW48="No data","x",ROUND(IF('Indicator Data'!AW48&gt;N$140,0,IF('Indicator Data'!AW48&lt;N$139,10,(N$140-'Indicator Data'!AW48)/(N$140-N$139)*10)),1))</f>
        <v>5.6</v>
      </c>
      <c r="O46" s="2">
        <f>IF('Indicator Data'!AX48="No data","x",ROUND(IF('Indicator Data'!AX48&gt;O$140,0,IF('Indicator Data'!AX48&lt;O$139,10,(O$140-'Indicator Data'!AX48)/(O$140-O$139)*10)),1))</f>
        <v>4.5</v>
      </c>
      <c r="P46" s="3">
        <f t="shared" si="4"/>
        <v>5.3</v>
      </c>
      <c r="Q46" s="2">
        <f>IF('Indicator Data'!AY48="No data","x",ROUND(IF('Indicator Data'!AY48&gt;Q$140,0,IF('Indicator Data'!AY48&lt;Q$139,10,(Q$140-'Indicator Data'!AY48)/(Q$140-Q$139)*10)),1))</f>
        <v>1.2</v>
      </c>
      <c r="R46" s="2">
        <f>IF('Indicator Data'!AZ48="No data","x",ROUND(IF('Indicator Data'!AZ48&gt;R$140,0,IF('Indicator Data'!AZ48&lt;R$139,10,(R$140-'Indicator Data'!AZ48)/(R$140-R$139)*10)),1))</f>
        <v>0.2</v>
      </c>
      <c r="S46" s="3">
        <f t="shared" si="5"/>
        <v>0.7</v>
      </c>
      <c r="T46" s="2">
        <f>IF('Indicator Data'!X48="No data","x",ROUND(IF('Indicator Data'!X48&gt;T$140,0,IF('Indicator Data'!X48&lt;T$139,10,(T$140-'Indicator Data'!X48)/(T$140-T$139)*10)),1))</f>
        <v>10</v>
      </c>
      <c r="U46" s="2">
        <f>IF('Indicator Data'!Y48="No data","x",ROUND(IF('Indicator Data'!Y48&gt;U$140,0,IF('Indicator Data'!Y48&lt;U$139,10,(U$140-'Indicator Data'!Y48)/(U$140-U$139)*10)),1))</f>
        <v>1.5</v>
      </c>
      <c r="V46" s="2">
        <f>IF('Indicator Data'!Z48="No data","x",ROUND(IF('Indicator Data'!Z48&gt;V$140,0,IF('Indicator Data'!Z48&lt;V$139,10,(V$140-'Indicator Data'!Z48)/(V$140-V$139)*10)),1))</f>
        <v>1.1000000000000001</v>
      </c>
      <c r="W46" s="2">
        <f>IF('Indicator Data'!AE48="No data","x",ROUND(IF('Indicator Data'!AE48&gt;W$140,0,IF('Indicator Data'!AE48&lt;W$139,10,(W$140-'Indicator Data'!AE48)/(W$140-W$139)*10)),1))</f>
        <v>9.4</v>
      </c>
      <c r="X46" s="3">
        <f t="shared" si="6"/>
        <v>5.5</v>
      </c>
      <c r="Y46" s="5">
        <f t="shared" si="7"/>
        <v>3.8</v>
      </c>
      <c r="Z46" s="72"/>
    </row>
    <row r="47" spans="1:26">
      <c r="A47" s="8" t="s">
        <v>206</v>
      </c>
      <c r="B47" s="25" t="s">
        <v>198</v>
      </c>
      <c r="C47" s="25" t="s">
        <v>207</v>
      </c>
      <c r="D47" s="2">
        <f>IF('Indicator Data'!AR49="No data","x",ROUND(IF('Indicator Data'!AR49&gt;D$140,0,IF('Indicator Data'!AR49&lt;D$139,10,(D$140-'Indicator Data'!AR49)/(D$140-D$139)*10)),1))</f>
        <v>4.8</v>
      </c>
      <c r="E47" s="113">
        <f>('Indicator Data'!BE49+'Indicator Data'!BF49+'Indicator Data'!BG49)/'Indicator Data'!BD49*1000000</f>
        <v>0.34483567974145779</v>
      </c>
      <c r="F47" s="2">
        <f t="shared" si="0"/>
        <v>6.6</v>
      </c>
      <c r="G47" s="3">
        <f t="shared" si="1"/>
        <v>5.7</v>
      </c>
      <c r="H47" s="2">
        <f>IF('Indicator Data'!AT49="No data","x",ROUND(IF('Indicator Data'!AT49&gt;H$140,0,IF('Indicator Data'!AT49&lt;H$139,10,(H$140-'Indicator Data'!AT49)/(H$140-H$139)*10)),1))</f>
        <v>7</v>
      </c>
      <c r="I47" s="2">
        <f>IF('Indicator Data'!AS49="No data","x",ROUND(IF('Indicator Data'!AS49&gt;I$140,0,IF('Indicator Data'!AS49&lt;I$139,10,(I$140-'Indicator Data'!AS49)/(I$140-I$139)*10)),1))</f>
        <v>6.5</v>
      </c>
      <c r="J47" s="3">
        <f t="shared" si="2"/>
        <v>6.8</v>
      </c>
      <c r="K47" s="5">
        <f t="shared" si="3"/>
        <v>6.3</v>
      </c>
      <c r="L47" s="2">
        <f>IF('Indicator Data'!AV49="No data","x",ROUND(IF('Indicator Data'!AV49^2&gt;L$140,0,IF('Indicator Data'!AV49^2&lt;L$139,10,(L$140-'Indicator Data'!AV49^2)/(L$140-L$139)*10)),1))</f>
        <v>6.1</v>
      </c>
      <c r="M47" s="2">
        <f>IF(OR('Indicator Data'!AU49=0,'Indicator Data'!AU49="No data"),"x",ROUND(IF('Indicator Data'!AU49&gt;M$140,0,IF('Indicator Data'!AU49&lt;M$139,10,(M$140-'Indicator Data'!AU49)/(M$140-M$139)*10)),1))</f>
        <v>5.0999999999999996</v>
      </c>
      <c r="N47" s="2">
        <f>IF('Indicator Data'!AW49="No data","x",ROUND(IF('Indicator Data'!AW49&gt;N$140,0,IF('Indicator Data'!AW49&lt;N$139,10,(N$140-'Indicator Data'!AW49)/(N$140-N$139)*10)),1))</f>
        <v>5.6</v>
      </c>
      <c r="O47" s="2">
        <f>IF('Indicator Data'!AX49="No data","x",ROUND(IF('Indicator Data'!AX49&gt;O$140,0,IF('Indicator Data'!AX49&lt;O$139,10,(O$140-'Indicator Data'!AX49)/(O$140-O$139)*10)),1))</f>
        <v>4.5</v>
      </c>
      <c r="P47" s="3">
        <f t="shared" si="4"/>
        <v>5.3</v>
      </c>
      <c r="Q47" s="2">
        <f>IF('Indicator Data'!AY49="No data","x",ROUND(IF('Indicator Data'!AY49&gt;Q$140,0,IF('Indicator Data'!AY49&lt;Q$139,10,(Q$140-'Indicator Data'!AY49)/(Q$140-Q$139)*10)),1))</f>
        <v>9.1999999999999993</v>
      </c>
      <c r="R47" s="2">
        <f>IF('Indicator Data'!AZ49="No data","x",ROUND(IF('Indicator Data'!AZ49&gt;R$140,0,IF('Indicator Data'!AZ49&lt;R$139,10,(R$140-'Indicator Data'!AZ49)/(R$140-R$139)*10)),1))</f>
        <v>9.8000000000000007</v>
      </c>
      <c r="S47" s="3">
        <f t="shared" si="5"/>
        <v>9.5</v>
      </c>
      <c r="T47" s="2">
        <f>IF('Indicator Data'!X49="No data","x",ROUND(IF('Indicator Data'!X49&gt;T$140,0,IF('Indicator Data'!X49&lt;T$139,10,(T$140-'Indicator Data'!X49)/(T$140-T$139)*10)),1))</f>
        <v>9.9</v>
      </c>
      <c r="U47" s="2">
        <f>IF('Indicator Data'!Y49="No data","x",ROUND(IF('Indicator Data'!Y49&gt;U$140,0,IF('Indicator Data'!Y49&lt;U$139,10,(U$140-'Indicator Data'!Y49)/(U$140-U$139)*10)),1))</f>
        <v>0.8</v>
      </c>
      <c r="V47" s="2">
        <f>IF('Indicator Data'!Z49="No data","x",ROUND(IF('Indicator Data'!Z49&gt;V$140,0,IF('Indicator Data'!Z49&lt;V$139,10,(V$140-'Indicator Data'!Z49)/(V$140-V$139)*10)),1))</f>
        <v>5.8</v>
      </c>
      <c r="W47" s="2">
        <f>IF('Indicator Data'!AE49="No data","x",ROUND(IF('Indicator Data'!AE49&gt;W$140,0,IF('Indicator Data'!AE49&lt;W$139,10,(W$140-'Indicator Data'!AE49)/(W$140-W$139)*10)),1))</f>
        <v>9.4</v>
      </c>
      <c r="X47" s="3">
        <f t="shared" si="6"/>
        <v>6.5</v>
      </c>
      <c r="Y47" s="5">
        <f t="shared" si="7"/>
        <v>7.1</v>
      </c>
      <c r="Z47" s="72"/>
    </row>
    <row r="48" spans="1:26">
      <c r="A48" s="8" t="s">
        <v>208</v>
      </c>
      <c r="B48" s="25" t="s">
        <v>198</v>
      </c>
      <c r="C48" s="25" t="s">
        <v>209</v>
      </c>
      <c r="D48" s="2">
        <f>IF('Indicator Data'!AR50="No data","x",ROUND(IF('Indicator Data'!AR50&gt;D$140,0,IF('Indicator Data'!AR50&lt;D$139,10,(D$140-'Indicator Data'!AR50)/(D$140-D$139)*10)),1))</f>
        <v>4.8</v>
      </c>
      <c r="E48" s="113">
        <f>('Indicator Data'!BE50+'Indicator Data'!BF50+'Indicator Data'!BG50)/'Indicator Data'!BD50*1000000</f>
        <v>0.34483567974145779</v>
      </c>
      <c r="F48" s="2">
        <f t="shared" si="0"/>
        <v>6.6</v>
      </c>
      <c r="G48" s="3">
        <f t="shared" si="1"/>
        <v>5.7</v>
      </c>
      <c r="H48" s="2">
        <f>IF('Indicator Data'!AT50="No data","x",ROUND(IF('Indicator Data'!AT50&gt;H$140,0,IF('Indicator Data'!AT50&lt;H$139,10,(H$140-'Indicator Data'!AT50)/(H$140-H$139)*10)),1))</f>
        <v>7</v>
      </c>
      <c r="I48" s="2">
        <f>IF('Indicator Data'!AS50="No data","x",ROUND(IF('Indicator Data'!AS50&gt;I$140,0,IF('Indicator Data'!AS50&lt;I$139,10,(I$140-'Indicator Data'!AS50)/(I$140-I$139)*10)),1))</f>
        <v>6.5</v>
      </c>
      <c r="J48" s="3">
        <f t="shared" si="2"/>
        <v>6.8</v>
      </c>
      <c r="K48" s="5">
        <f t="shared" si="3"/>
        <v>6.3</v>
      </c>
      <c r="L48" s="2">
        <f>IF('Indicator Data'!AV50="No data","x",ROUND(IF('Indicator Data'!AV50^2&gt;L$140,0,IF('Indicator Data'!AV50^2&lt;L$139,10,(L$140-'Indicator Data'!AV50^2)/(L$140-L$139)*10)),1))</f>
        <v>6.1</v>
      </c>
      <c r="M48" s="2">
        <f>IF(OR('Indicator Data'!AU50=0,'Indicator Data'!AU50="No data"),"x",ROUND(IF('Indicator Data'!AU50&gt;M$140,0,IF('Indicator Data'!AU50&lt;M$139,10,(M$140-'Indicator Data'!AU50)/(M$140-M$139)*10)),1))</f>
        <v>5.0999999999999996</v>
      </c>
      <c r="N48" s="2">
        <f>IF('Indicator Data'!AW50="No data","x",ROUND(IF('Indicator Data'!AW50&gt;N$140,0,IF('Indicator Data'!AW50&lt;N$139,10,(N$140-'Indicator Data'!AW50)/(N$140-N$139)*10)),1))</f>
        <v>5.6</v>
      </c>
      <c r="O48" s="2">
        <f>IF('Indicator Data'!AX50="No data","x",ROUND(IF('Indicator Data'!AX50&gt;O$140,0,IF('Indicator Data'!AX50&lt;O$139,10,(O$140-'Indicator Data'!AX50)/(O$140-O$139)*10)),1))</f>
        <v>4.5</v>
      </c>
      <c r="P48" s="3">
        <f t="shared" si="4"/>
        <v>5.3</v>
      </c>
      <c r="Q48" s="2">
        <f>IF('Indicator Data'!AY50="No data","x",ROUND(IF('Indicator Data'!AY50&gt;Q$140,0,IF('Indicator Data'!AY50&lt;Q$139,10,(Q$140-'Indicator Data'!AY50)/(Q$140-Q$139)*10)),1))</f>
        <v>6.9</v>
      </c>
      <c r="R48" s="2">
        <f>IF('Indicator Data'!AZ50="No data","x",ROUND(IF('Indicator Data'!AZ50&gt;R$140,0,IF('Indicator Data'!AZ50&lt;R$139,10,(R$140-'Indicator Data'!AZ50)/(R$140-R$139)*10)),1))</f>
        <v>10</v>
      </c>
      <c r="S48" s="3">
        <f t="shared" si="5"/>
        <v>8.5</v>
      </c>
      <c r="T48" s="2">
        <f>IF('Indicator Data'!X50="No data","x",ROUND(IF('Indicator Data'!X50&gt;T$140,0,IF('Indicator Data'!X50&lt;T$139,10,(T$140-'Indicator Data'!X50)/(T$140-T$139)*10)),1))</f>
        <v>10</v>
      </c>
      <c r="U48" s="2">
        <f>IF('Indicator Data'!Y50="No data","x",ROUND(IF('Indicator Data'!Y50&gt;U$140,0,IF('Indicator Data'!Y50&lt;U$139,10,(U$140-'Indicator Data'!Y50)/(U$140-U$139)*10)),1))</f>
        <v>1.9</v>
      </c>
      <c r="V48" s="2">
        <f>IF('Indicator Data'!Z50="No data","x",ROUND(IF('Indicator Data'!Z50&gt;V$140,0,IF('Indicator Data'!Z50&lt;V$139,10,(V$140-'Indicator Data'!Z50)/(V$140-V$139)*10)),1))</f>
        <v>6.8</v>
      </c>
      <c r="W48" s="2">
        <f>IF('Indicator Data'!AE50="No data","x",ROUND(IF('Indicator Data'!AE50&gt;W$140,0,IF('Indicator Data'!AE50&lt;W$139,10,(W$140-'Indicator Data'!AE50)/(W$140-W$139)*10)),1))</f>
        <v>9.4</v>
      </c>
      <c r="X48" s="3">
        <f t="shared" si="6"/>
        <v>7</v>
      </c>
      <c r="Y48" s="5">
        <f t="shared" si="7"/>
        <v>6.9</v>
      </c>
      <c r="Z48" s="72"/>
    </row>
    <row r="49" spans="1:26">
      <c r="A49" s="8" t="s">
        <v>210</v>
      </c>
      <c r="B49" s="25" t="s">
        <v>198</v>
      </c>
      <c r="C49" s="25" t="s">
        <v>211</v>
      </c>
      <c r="D49" s="2">
        <f>IF('Indicator Data'!AR51="No data","x",ROUND(IF('Indicator Data'!AR51&gt;D$140,0,IF('Indicator Data'!AR51&lt;D$139,10,(D$140-'Indicator Data'!AR51)/(D$140-D$139)*10)),1))</f>
        <v>4.8</v>
      </c>
      <c r="E49" s="113">
        <f>('Indicator Data'!BE51+'Indicator Data'!BF51+'Indicator Data'!BG51)/'Indicator Data'!BD51*1000000</f>
        <v>0.34483567974145779</v>
      </c>
      <c r="F49" s="2">
        <f t="shared" si="0"/>
        <v>6.6</v>
      </c>
      <c r="G49" s="3">
        <f t="shared" si="1"/>
        <v>5.7</v>
      </c>
      <c r="H49" s="2">
        <f>IF('Indicator Data'!AT51="No data","x",ROUND(IF('Indicator Data'!AT51&gt;H$140,0,IF('Indicator Data'!AT51&lt;H$139,10,(H$140-'Indicator Data'!AT51)/(H$140-H$139)*10)),1))</f>
        <v>7</v>
      </c>
      <c r="I49" s="2">
        <f>IF('Indicator Data'!AS51="No data","x",ROUND(IF('Indicator Data'!AS51&gt;I$140,0,IF('Indicator Data'!AS51&lt;I$139,10,(I$140-'Indicator Data'!AS51)/(I$140-I$139)*10)),1))</f>
        <v>6.5</v>
      </c>
      <c r="J49" s="3">
        <f t="shared" si="2"/>
        <v>6.8</v>
      </c>
      <c r="K49" s="5">
        <f t="shared" si="3"/>
        <v>6.3</v>
      </c>
      <c r="L49" s="2">
        <f>IF('Indicator Data'!AV51="No data","x",ROUND(IF('Indicator Data'!AV51^2&gt;L$140,0,IF('Indicator Data'!AV51^2&lt;L$139,10,(L$140-'Indicator Data'!AV51^2)/(L$140-L$139)*10)),1))</f>
        <v>6.1</v>
      </c>
      <c r="M49" s="2">
        <f>IF(OR('Indicator Data'!AU51=0,'Indicator Data'!AU51="No data"),"x",ROUND(IF('Indicator Data'!AU51&gt;M$140,0,IF('Indicator Data'!AU51&lt;M$139,10,(M$140-'Indicator Data'!AU51)/(M$140-M$139)*10)),1))</f>
        <v>5.0999999999999996</v>
      </c>
      <c r="N49" s="2">
        <f>IF('Indicator Data'!AW51="No data","x",ROUND(IF('Indicator Data'!AW51&gt;N$140,0,IF('Indicator Data'!AW51&lt;N$139,10,(N$140-'Indicator Data'!AW51)/(N$140-N$139)*10)),1))</f>
        <v>5.6</v>
      </c>
      <c r="O49" s="2">
        <f>IF('Indicator Data'!AX51="No data","x",ROUND(IF('Indicator Data'!AX51&gt;O$140,0,IF('Indicator Data'!AX51&lt;O$139,10,(O$140-'Indicator Data'!AX51)/(O$140-O$139)*10)),1))</f>
        <v>4.5</v>
      </c>
      <c r="P49" s="3">
        <f t="shared" si="4"/>
        <v>5.3</v>
      </c>
      <c r="Q49" s="2">
        <f>IF('Indicator Data'!AY51="No data","x",ROUND(IF('Indicator Data'!AY51&gt;Q$140,0,IF('Indicator Data'!AY51&lt;Q$139,10,(Q$140-'Indicator Data'!AY51)/(Q$140-Q$139)*10)),1))</f>
        <v>9.6999999999999993</v>
      </c>
      <c r="R49" s="2">
        <f>IF('Indicator Data'!AZ51="No data","x",ROUND(IF('Indicator Data'!AZ51&gt;R$140,0,IF('Indicator Data'!AZ51&lt;R$139,10,(R$140-'Indicator Data'!AZ51)/(R$140-R$139)*10)),1))</f>
        <v>10</v>
      </c>
      <c r="S49" s="3">
        <f t="shared" si="5"/>
        <v>9.9</v>
      </c>
      <c r="T49" s="2">
        <f>IF('Indicator Data'!X51="No data","x",ROUND(IF('Indicator Data'!X51&gt;T$140,0,IF('Indicator Data'!X51&lt;T$139,10,(T$140-'Indicator Data'!X51)/(T$140-T$139)*10)),1))</f>
        <v>9.9</v>
      </c>
      <c r="U49" s="2">
        <f>IF('Indicator Data'!Y51="No data","x",ROUND(IF('Indicator Data'!Y51&gt;U$140,0,IF('Indicator Data'!Y51&lt;U$139,10,(U$140-'Indicator Data'!Y51)/(U$140-U$139)*10)),1))</f>
        <v>0.8</v>
      </c>
      <c r="V49" s="2">
        <f>IF('Indicator Data'!Z51="No data","x",ROUND(IF('Indicator Data'!Z51&gt;V$140,0,IF('Indicator Data'!Z51&lt;V$139,10,(V$140-'Indicator Data'!Z51)/(V$140-V$139)*10)),1))</f>
        <v>10</v>
      </c>
      <c r="W49" s="2">
        <f>IF('Indicator Data'!AE51="No data","x",ROUND(IF('Indicator Data'!AE51&gt;W$140,0,IF('Indicator Data'!AE51&lt;W$139,10,(W$140-'Indicator Data'!AE51)/(W$140-W$139)*10)),1))</f>
        <v>9.4</v>
      </c>
      <c r="X49" s="3">
        <f t="shared" si="6"/>
        <v>7.5</v>
      </c>
      <c r="Y49" s="5">
        <f t="shared" si="7"/>
        <v>7.6</v>
      </c>
      <c r="Z49" s="72"/>
    </row>
    <row r="50" spans="1:26">
      <c r="A50" s="8" t="s">
        <v>212</v>
      </c>
      <c r="B50" s="25" t="s">
        <v>198</v>
      </c>
      <c r="C50" s="25" t="s">
        <v>213</v>
      </c>
      <c r="D50" s="2">
        <f>IF('Indicator Data'!AR52="No data","x",ROUND(IF('Indicator Data'!AR52&gt;D$140,0,IF('Indicator Data'!AR52&lt;D$139,10,(D$140-'Indicator Data'!AR52)/(D$140-D$139)*10)),1))</f>
        <v>4.8</v>
      </c>
      <c r="E50" s="113">
        <f>('Indicator Data'!BE52+'Indicator Data'!BF52+'Indicator Data'!BG52)/'Indicator Data'!BD52*1000000</f>
        <v>0.34483567974145779</v>
      </c>
      <c r="F50" s="2">
        <f t="shared" si="0"/>
        <v>6.6</v>
      </c>
      <c r="G50" s="3">
        <f t="shared" si="1"/>
        <v>5.7</v>
      </c>
      <c r="H50" s="2">
        <f>IF('Indicator Data'!AT52="No data","x",ROUND(IF('Indicator Data'!AT52&gt;H$140,0,IF('Indicator Data'!AT52&lt;H$139,10,(H$140-'Indicator Data'!AT52)/(H$140-H$139)*10)),1))</f>
        <v>7</v>
      </c>
      <c r="I50" s="2">
        <f>IF('Indicator Data'!AS52="No data","x",ROUND(IF('Indicator Data'!AS52&gt;I$140,0,IF('Indicator Data'!AS52&lt;I$139,10,(I$140-'Indicator Data'!AS52)/(I$140-I$139)*10)),1))</f>
        <v>6.5</v>
      </c>
      <c r="J50" s="3">
        <f t="shared" si="2"/>
        <v>6.8</v>
      </c>
      <c r="K50" s="5">
        <f t="shared" si="3"/>
        <v>6.3</v>
      </c>
      <c r="L50" s="2">
        <f>IF('Indicator Data'!AV52="No data","x",ROUND(IF('Indicator Data'!AV52^2&gt;L$140,0,IF('Indicator Data'!AV52^2&lt;L$139,10,(L$140-'Indicator Data'!AV52^2)/(L$140-L$139)*10)),1))</f>
        <v>6.1</v>
      </c>
      <c r="M50" s="2">
        <f>IF(OR('Indicator Data'!AU52=0,'Indicator Data'!AU52="No data"),"x",ROUND(IF('Indicator Data'!AU52&gt;M$140,0,IF('Indicator Data'!AU52&lt;M$139,10,(M$140-'Indicator Data'!AU52)/(M$140-M$139)*10)),1))</f>
        <v>5.0999999999999996</v>
      </c>
      <c r="N50" s="2">
        <f>IF('Indicator Data'!AW52="No data","x",ROUND(IF('Indicator Data'!AW52&gt;N$140,0,IF('Indicator Data'!AW52&lt;N$139,10,(N$140-'Indicator Data'!AW52)/(N$140-N$139)*10)),1))</f>
        <v>5.6</v>
      </c>
      <c r="O50" s="2">
        <f>IF('Indicator Data'!AX52="No data","x",ROUND(IF('Indicator Data'!AX52&gt;O$140,0,IF('Indicator Data'!AX52&lt;O$139,10,(O$140-'Indicator Data'!AX52)/(O$140-O$139)*10)),1))</f>
        <v>4.5</v>
      </c>
      <c r="P50" s="3">
        <f t="shared" si="4"/>
        <v>5.3</v>
      </c>
      <c r="Q50" s="2">
        <f>IF('Indicator Data'!AY52="No data","x",ROUND(IF('Indicator Data'!AY52&gt;Q$140,0,IF('Indicator Data'!AY52&lt;Q$139,10,(Q$140-'Indicator Data'!AY52)/(Q$140-Q$139)*10)),1))</f>
        <v>9.6999999999999993</v>
      </c>
      <c r="R50" s="2">
        <f>IF('Indicator Data'!AZ52="No data","x",ROUND(IF('Indicator Data'!AZ52&gt;R$140,0,IF('Indicator Data'!AZ52&lt;R$139,10,(R$140-'Indicator Data'!AZ52)/(R$140-R$139)*10)),1))</f>
        <v>10</v>
      </c>
      <c r="S50" s="3">
        <f t="shared" si="5"/>
        <v>9.9</v>
      </c>
      <c r="T50" s="2">
        <f>IF('Indicator Data'!X52="No data","x",ROUND(IF('Indicator Data'!X52&gt;T$140,0,IF('Indicator Data'!X52&lt;T$139,10,(T$140-'Indicator Data'!X52)/(T$140-T$139)*10)),1))</f>
        <v>10</v>
      </c>
      <c r="U50" s="2">
        <f>IF('Indicator Data'!Y52="No data","x",ROUND(IF('Indicator Data'!Y52&gt;U$140,0,IF('Indicator Data'!Y52&lt;U$139,10,(U$140-'Indicator Data'!Y52)/(U$140-U$139)*10)),1))</f>
        <v>1.3</v>
      </c>
      <c r="V50" s="2">
        <f>IF('Indicator Data'!Z52="No data","x",ROUND(IF('Indicator Data'!Z52&gt;V$140,0,IF('Indicator Data'!Z52&lt;V$139,10,(V$140-'Indicator Data'!Z52)/(V$140-V$139)*10)),1))</f>
        <v>8.3000000000000007</v>
      </c>
      <c r="W50" s="2">
        <f>IF('Indicator Data'!AE52="No data","x",ROUND(IF('Indicator Data'!AE52&gt;W$140,0,IF('Indicator Data'!AE52&lt;W$139,10,(W$140-'Indicator Data'!AE52)/(W$140-W$139)*10)),1))</f>
        <v>9.4</v>
      </c>
      <c r="X50" s="3">
        <f t="shared" si="6"/>
        <v>7.3</v>
      </c>
      <c r="Y50" s="5">
        <f t="shared" si="7"/>
        <v>7.5</v>
      </c>
      <c r="Z50" s="72"/>
    </row>
    <row r="51" spans="1:26">
      <c r="A51" s="8" t="s">
        <v>214</v>
      </c>
      <c r="B51" s="25" t="s">
        <v>198</v>
      </c>
      <c r="C51" s="25" t="s">
        <v>215</v>
      </c>
      <c r="D51" s="2">
        <f>IF('Indicator Data'!AR53="No data","x",ROUND(IF('Indicator Data'!AR53&gt;D$140,0,IF('Indicator Data'!AR53&lt;D$139,10,(D$140-'Indicator Data'!AR53)/(D$140-D$139)*10)),1))</f>
        <v>4.8</v>
      </c>
      <c r="E51" s="113">
        <f>('Indicator Data'!BE53+'Indicator Data'!BF53+'Indicator Data'!BG53)/'Indicator Data'!BD53*1000000</f>
        <v>0.34483567974145779</v>
      </c>
      <c r="F51" s="2">
        <f t="shared" si="0"/>
        <v>6.6</v>
      </c>
      <c r="G51" s="3">
        <f t="shared" si="1"/>
        <v>5.7</v>
      </c>
      <c r="H51" s="2">
        <f>IF('Indicator Data'!AT53="No data","x",ROUND(IF('Indicator Data'!AT53&gt;H$140,0,IF('Indicator Data'!AT53&lt;H$139,10,(H$140-'Indicator Data'!AT53)/(H$140-H$139)*10)),1))</f>
        <v>7</v>
      </c>
      <c r="I51" s="2">
        <f>IF('Indicator Data'!AS53="No data","x",ROUND(IF('Indicator Data'!AS53&gt;I$140,0,IF('Indicator Data'!AS53&lt;I$139,10,(I$140-'Indicator Data'!AS53)/(I$140-I$139)*10)),1))</f>
        <v>6.5</v>
      </c>
      <c r="J51" s="3">
        <f t="shared" si="2"/>
        <v>6.8</v>
      </c>
      <c r="K51" s="5">
        <f t="shared" si="3"/>
        <v>6.3</v>
      </c>
      <c r="L51" s="2">
        <f>IF('Indicator Data'!AV53="No data","x",ROUND(IF('Indicator Data'!AV53^2&gt;L$140,0,IF('Indicator Data'!AV53^2&lt;L$139,10,(L$140-'Indicator Data'!AV53^2)/(L$140-L$139)*10)),1))</f>
        <v>6.1</v>
      </c>
      <c r="M51" s="2">
        <f>IF(OR('Indicator Data'!AU53=0,'Indicator Data'!AU53="No data"),"x",ROUND(IF('Indicator Data'!AU53&gt;M$140,0,IF('Indicator Data'!AU53&lt;M$139,10,(M$140-'Indicator Data'!AU53)/(M$140-M$139)*10)),1))</f>
        <v>5.0999999999999996</v>
      </c>
      <c r="N51" s="2">
        <f>IF('Indicator Data'!AW53="No data","x",ROUND(IF('Indicator Data'!AW53&gt;N$140,0,IF('Indicator Data'!AW53&lt;N$139,10,(N$140-'Indicator Data'!AW53)/(N$140-N$139)*10)),1))</f>
        <v>5.6</v>
      </c>
      <c r="O51" s="2">
        <f>IF('Indicator Data'!AX53="No data","x",ROUND(IF('Indicator Data'!AX53&gt;O$140,0,IF('Indicator Data'!AX53&lt;O$139,10,(O$140-'Indicator Data'!AX53)/(O$140-O$139)*10)),1))</f>
        <v>4.5</v>
      </c>
      <c r="P51" s="3">
        <f t="shared" si="4"/>
        <v>5.3</v>
      </c>
      <c r="Q51" s="2">
        <f>IF('Indicator Data'!AY53="No data","x",ROUND(IF('Indicator Data'!AY53&gt;Q$140,0,IF('Indicator Data'!AY53&lt;Q$139,10,(Q$140-'Indicator Data'!AY53)/(Q$140-Q$139)*10)),1))</f>
        <v>2.2999999999999998</v>
      </c>
      <c r="R51" s="2">
        <f>IF('Indicator Data'!AZ53="No data","x",ROUND(IF('Indicator Data'!AZ53&gt;R$140,0,IF('Indicator Data'!AZ53&lt;R$139,10,(R$140-'Indicator Data'!AZ53)/(R$140-R$139)*10)),1))</f>
        <v>1.7</v>
      </c>
      <c r="S51" s="3">
        <f t="shared" si="5"/>
        <v>2</v>
      </c>
      <c r="T51" s="2">
        <f>IF('Indicator Data'!X53="No data","x",ROUND(IF('Indicator Data'!X53&gt;T$140,0,IF('Indicator Data'!X53&lt;T$139,10,(T$140-'Indicator Data'!X53)/(T$140-T$139)*10)),1))</f>
        <v>10</v>
      </c>
      <c r="U51" s="2">
        <f>IF('Indicator Data'!Y53="No data","x",ROUND(IF('Indicator Data'!Y53&gt;U$140,0,IF('Indicator Data'!Y53&lt;U$139,10,(U$140-'Indicator Data'!Y53)/(U$140-U$139)*10)),1))</f>
        <v>1.4</v>
      </c>
      <c r="V51" s="2">
        <f>IF('Indicator Data'!Z53="No data","x",ROUND(IF('Indicator Data'!Z53&gt;V$140,0,IF('Indicator Data'!Z53&lt;V$139,10,(V$140-'Indicator Data'!Z53)/(V$140-V$139)*10)),1))</f>
        <v>2.8</v>
      </c>
      <c r="W51" s="2">
        <f>IF('Indicator Data'!AE53="No data","x",ROUND(IF('Indicator Data'!AE53&gt;W$140,0,IF('Indicator Data'!AE53&lt;W$139,10,(W$140-'Indicator Data'!AE53)/(W$140-W$139)*10)),1))</f>
        <v>9.4</v>
      </c>
      <c r="X51" s="3">
        <f t="shared" si="6"/>
        <v>5.9</v>
      </c>
      <c r="Y51" s="5">
        <f t="shared" si="7"/>
        <v>4.4000000000000004</v>
      </c>
      <c r="Z51" s="72"/>
    </row>
    <row r="52" spans="1:26">
      <c r="A52" s="8" t="s">
        <v>216</v>
      </c>
      <c r="B52" s="25" t="s">
        <v>198</v>
      </c>
      <c r="C52" s="25" t="s">
        <v>217</v>
      </c>
      <c r="D52" s="2">
        <f>IF('Indicator Data'!AR54="No data","x",ROUND(IF('Indicator Data'!AR54&gt;D$140,0,IF('Indicator Data'!AR54&lt;D$139,10,(D$140-'Indicator Data'!AR54)/(D$140-D$139)*10)),1))</f>
        <v>4.8</v>
      </c>
      <c r="E52" s="113">
        <f>('Indicator Data'!BE54+'Indicator Data'!BF54+'Indicator Data'!BG54)/'Indicator Data'!BD54*1000000</f>
        <v>0.34483567974145779</v>
      </c>
      <c r="F52" s="2">
        <f t="shared" si="0"/>
        <v>6.6</v>
      </c>
      <c r="G52" s="3">
        <f t="shared" si="1"/>
        <v>5.7</v>
      </c>
      <c r="H52" s="2">
        <f>IF('Indicator Data'!AT54="No data","x",ROUND(IF('Indicator Data'!AT54&gt;H$140,0,IF('Indicator Data'!AT54&lt;H$139,10,(H$140-'Indicator Data'!AT54)/(H$140-H$139)*10)),1))</f>
        <v>7</v>
      </c>
      <c r="I52" s="2">
        <f>IF('Indicator Data'!AS54="No data","x",ROUND(IF('Indicator Data'!AS54&gt;I$140,0,IF('Indicator Data'!AS54&lt;I$139,10,(I$140-'Indicator Data'!AS54)/(I$140-I$139)*10)),1))</f>
        <v>6.5</v>
      </c>
      <c r="J52" s="3">
        <f t="shared" si="2"/>
        <v>6.8</v>
      </c>
      <c r="K52" s="5">
        <f t="shared" si="3"/>
        <v>6.3</v>
      </c>
      <c r="L52" s="2">
        <f>IF('Indicator Data'!AV54="No data","x",ROUND(IF('Indicator Data'!AV54^2&gt;L$140,0,IF('Indicator Data'!AV54^2&lt;L$139,10,(L$140-'Indicator Data'!AV54^2)/(L$140-L$139)*10)),1))</f>
        <v>6.1</v>
      </c>
      <c r="M52" s="2">
        <f>IF(OR('Indicator Data'!AU54=0,'Indicator Data'!AU54="No data"),"x",ROUND(IF('Indicator Data'!AU54&gt;M$140,0,IF('Indicator Data'!AU54&lt;M$139,10,(M$140-'Indicator Data'!AU54)/(M$140-M$139)*10)),1))</f>
        <v>0.8</v>
      </c>
      <c r="N52" s="2">
        <f>IF('Indicator Data'!AW54="No data","x",ROUND(IF('Indicator Data'!AW54&gt;N$140,0,IF('Indicator Data'!AW54&lt;N$139,10,(N$140-'Indicator Data'!AW54)/(N$140-N$139)*10)),1))</f>
        <v>5.6</v>
      </c>
      <c r="O52" s="2">
        <f>IF('Indicator Data'!AX54="No data","x",ROUND(IF('Indicator Data'!AX54&gt;O$140,0,IF('Indicator Data'!AX54&lt;O$139,10,(O$140-'Indicator Data'!AX54)/(O$140-O$139)*10)),1))</f>
        <v>4.5</v>
      </c>
      <c r="P52" s="3">
        <f t="shared" si="4"/>
        <v>4.3</v>
      </c>
      <c r="Q52" s="2">
        <f>IF('Indicator Data'!AY54="No data","x",ROUND(IF('Indicator Data'!AY54&gt;Q$140,0,IF('Indicator Data'!AY54&lt;Q$139,10,(Q$140-'Indicator Data'!AY54)/(Q$140-Q$139)*10)),1))</f>
        <v>2.8</v>
      </c>
      <c r="R52" s="2">
        <f>IF('Indicator Data'!AZ54="No data","x",ROUND(IF('Indicator Data'!AZ54&gt;R$140,0,IF('Indicator Data'!AZ54&lt;R$139,10,(R$140-'Indicator Data'!AZ54)/(R$140-R$139)*10)),1))</f>
        <v>1.6</v>
      </c>
      <c r="S52" s="3">
        <f t="shared" si="5"/>
        <v>2.2000000000000002</v>
      </c>
      <c r="T52" s="2">
        <f>IF('Indicator Data'!X54="No data","x",ROUND(IF('Indicator Data'!X54&gt;T$140,0,IF('Indicator Data'!X54&lt;T$139,10,(T$140-'Indicator Data'!X54)/(T$140-T$139)*10)),1))</f>
        <v>9.8000000000000007</v>
      </c>
      <c r="U52" s="2">
        <f>IF('Indicator Data'!Y54="No data","x",ROUND(IF('Indicator Data'!Y54&gt;U$140,0,IF('Indicator Data'!Y54&lt;U$139,10,(U$140-'Indicator Data'!Y54)/(U$140-U$139)*10)),1))</f>
        <v>1.4</v>
      </c>
      <c r="V52" s="2">
        <f>IF('Indicator Data'!Z54="No data","x",ROUND(IF('Indicator Data'!Z54&gt;V$140,0,IF('Indicator Data'!Z54&lt;V$139,10,(V$140-'Indicator Data'!Z54)/(V$140-V$139)*10)),1))</f>
        <v>5.9</v>
      </c>
      <c r="W52" s="2">
        <f>IF('Indicator Data'!AE54="No data","x",ROUND(IF('Indicator Data'!AE54&gt;W$140,0,IF('Indicator Data'!AE54&lt;W$139,10,(W$140-'Indicator Data'!AE54)/(W$140-W$139)*10)),1))</f>
        <v>9.4</v>
      </c>
      <c r="X52" s="3">
        <f t="shared" si="6"/>
        <v>6.6</v>
      </c>
      <c r="Y52" s="5">
        <f t="shared" si="7"/>
        <v>4.4000000000000004</v>
      </c>
      <c r="Z52" s="72"/>
    </row>
    <row r="53" spans="1:26">
      <c r="A53" s="8" t="s">
        <v>218</v>
      </c>
      <c r="B53" s="25" t="s">
        <v>198</v>
      </c>
      <c r="C53" s="25" t="s">
        <v>219</v>
      </c>
      <c r="D53" s="2">
        <f>IF('Indicator Data'!AR55="No data","x",ROUND(IF('Indicator Data'!AR55&gt;D$140,0,IF('Indicator Data'!AR55&lt;D$139,10,(D$140-'Indicator Data'!AR55)/(D$140-D$139)*10)),1))</f>
        <v>4.8</v>
      </c>
      <c r="E53" s="113">
        <f>('Indicator Data'!BE55+'Indicator Data'!BF55+'Indicator Data'!BG55)/'Indicator Data'!BD55*1000000</f>
        <v>0.34483567974145779</v>
      </c>
      <c r="F53" s="2">
        <f t="shared" si="0"/>
        <v>6.6</v>
      </c>
      <c r="G53" s="3">
        <f t="shared" si="1"/>
        <v>5.7</v>
      </c>
      <c r="H53" s="2">
        <f>IF('Indicator Data'!AT55="No data","x",ROUND(IF('Indicator Data'!AT55&gt;H$140,0,IF('Indicator Data'!AT55&lt;H$139,10,(H$140-'Indicator Data'!AT55)/(H$140-H$139)*10)),1))</f>
        <v>7</v>
      </c>
      <c r="I53" s="2">
        <f>IF('Indicator Data'!AS55="No data","x",ROUND(IF('Indicator Data'!AS55&gt;I$140,0,IF('Indicator Data'!AS55&lt;I$139,10,(I$140-'Indicator Data'!AS55)/(I$140-I$139)*10)),1))</f>
        <v>6.5</v>
      </c>
      <c r="J53" s="3">
        <f t="shared" si="2"/>
        <v>6.8</v>
      </c>
      <c r="K53" s="5">
        <f t="shared" si="3"/>
        <v>6.3</v>
      </c>
      <c r="L53" s="2">
        <f>IF('Indicator Data'!AV55="No data","x",ROUND(IF('Indicator Data'!AV55^2&gt;L$140,0,IF('Indicator Data'!AV55^2&lt;L$139,10,(L$140-'Indicator Data'!AV55^2)/(L$140-L$139)*10)),1))</f>
        <v>6.1</v>
      </c>
      <c r="M53" s="2">
        <f>IF(OR('Indicator Data'!AU55=0,'Indicator Data'!AU55="No data"),"x",ROUND(IF('Indicator Data'!AU55&gt;M$140,0,IF('Indicator Data'!AU55&lt;M$139,10,(M$140-'Indicator Data'!AU55)/(M$140-M$139)*10)),1))</f>
        <v>5.0999999999999996</v>
      </c>
      <c r="N53" s="2">
        <f>IF('Indicator Data'!AW55="No data","x",ROUND(IF('Indicator Data'!AW55&gt;N$140,0,IF('Indicator Data'!AW55&lt;N$139,10,(N$140-'Indicator Data'!AW55)/(N$140-N$139)*10)),1))</f>
        <v>5.6</v>
      </c>
      <c r="O53" s="2">
        <f>IF('Indicator Data'!AX55="No data","x",ROUND(IF('Indicator Data'!AX55&gt;O$140,0,IF('Indicator Data'!AX55&lt;O$139,10,(O$140-'Indicator Data'!AX55)/(O$140-O$139)*10)),1))</f>
        <v>4.5</v>
      </c>
      <c r="P53" s="3">
        <f t="shared" si="4"/>
        <v>5.3</v>
      </c>
      <c r="Q53" s="2">
        <f>IF('Indicator Data'!AY55="No data","x",ROUND(IF('Indicator Data'!AY55&gt;Q$140,0,IF('Indicator Data'!AY55&lt;Q$139,10,(Q$140-'Indicator Data'!AY55)/(Q$140-Q$139)*10)),1))</f>
        <v>6.5</v>
      </c>
      <c r="R53" s="2">
        <f>IF('Indicator Data'!AZ55="No data","x",ROUND(IF('Indicator Data'!AZ55&gt;R$140,0,IF('Indicator Data'!AZ55&lt;R$139,10,(R$140-'Indicator Data'!AZ55)/(R$140-R$139)*10)),1))</f>
        <v>7.1</v>
      </c>
      <c r="S53" s="3">
        <f t="shared" si="5"/>
        <v>6.8</v>
      </c>
      <c r="T53" s="2">
        <f>IF('Indicator Data'!X55="No data","x",ROUND(IF('Indicator Data'!X55&gt;T$140,0,IF('Indicator Data'!X55&lt;T$139,10,(T$140-'Indicator Data'!X55)/(T$140-T$139)*10)),1))</f>
        <v>10</v>
      </c>
      <c r="U53" s="2">
        <f>IF('Indicator Data'!Y55="No data","x",ROUND(IF('Indicator Data'!Y55&gt;U$140,0,IF('Indicator Data'!Y55&lt;U$139,10,(U$140-'Indicator Data'!Y55)/(U$140-U$139)*10)),1))</f>
        <v>0.2</v>
      </c>
      <c r="V53" s="2">
        <f>IF('Indicator Data'!Z55="No data","x",ROUND(IF('Indicator Data'!Z55&gt;V$140,0,IF('Indicator Data'!Z55&lt;V$139,10,(V$140-'Indicator Data'!Z55)/(V$140-V$139)*10)),1))</f>
        <v>5.8</v>
      </c>
      <c r="W53" s="2">
        <f>IF('Indicator Data'!AE55="No data","x",ROUND(IF('Indicator Data'!AE55&gt;W$140,0,IF('Indicator Data'!AE55&lt;W$139,10,(W$140-'Indicator Data'!AE55)/(W$140-W$139)*10)),1))</f>
        <v>9.4</v>
      </c>
      <c r="X53" s="3">
        <f t="shared" si="6"/>
        <v>6.4</v>
      </c>
      <c r="Y53" s="5">
        <f t="shared" si="7"/>
        <v>6.2</v>
      </c>
      <c r="Z53" s="72"/>
    </row>
    <row r="54" spans="1:26">
      <c r="A54" s="8" t="s">
        <v>220</v>
      </c>
      <c r="B54" s="25" t="s">
        <v>198</v>
      </c>
      <c r="C54" s="25" t="s">
        <v>221</v>
      </c>
      <c r="D54" s="2">
        <f>IF('Indicator Data'!AR56="No data","x",ROUND(IF('Indicator Data'!AR56&gt;D$140,0,IF('Indicator Data'!AR56&lt;D$139,10,(D$140-'Indicator Data'!AR56)/(D$140-D$139)*10)),1))</f>
        <v>4.8</v>
      </c>
      <c r="E54" s="113">
        <f>('Indicator Data'!BE56+'Indicator Data'!BF56+'Indicator Data'!BG56)/'Indicator Data'!BD56*1000000</f>
        <v>0.34483567974145779</v>
      </c>
      <c r="F54" s="2">
        <f t="shared" si="0"/>
        <v>6.6</v>
      </c>
      <c r="G54" s="3">
        <f t="shared" si="1"/>
        <v>5.7</v>
      </c>
      <c r="H54" s="2">
        <f>IF('Indicator Data'!AT56="No data","x",ROUND(IF('Indicator Data'!AT56&gt;H$140,0,IF('Indicator Data'!AT56&lt;H$139,10,(H$140-'Indicator Data'!AT56)/(H$140-H$139)*10)),1))</f>
        <v>7</v>
      </c>
      <c r="I54" s="2">
        <f>IF('Indicator Data'!AS56="No data","x",ROUND(IF('Indicator Data'!AS56&gt;I$140,0,IF('Indicator Data'!AS56&lt;I$139,10,(I$140-'Indicator Data'!AS56)/(I$140-I$139)*10)),1))</f>
        <v>6.5</v>
      </c>
      <c r="J54" s="3">
        <f t="shared" si="2"/>
        <v>6.8</v>
      </c>
      <c r="K54" s="5">
        <f t="shared" si="3"/>
        <v>6.3</v>
      </c>
      <c r="L54" s="2">
        <f>IF('Indicator Data'!AV56="No data","x",ROUND(IF('Indicator Data'!AV56^2&gt;L$140,0,IF('Indicator Data'!AV56^2&lt;L$139,10,(L$140-'Indicator Data'!AV56^2)/(L$140-L$139)*10)),1))</f>
        <v>6.1</v>
      </c>
      <c r="M54" s="2">
        <f>IF(OR('Indicator Data'!AU56=0,'Indicator Data'!AU56="No data"),"x",ROUND(IF('Indicator Data'!AU56&gt;M$140,0,IF('Indicator Data'!AU56&lt;M$139,10,(M$140-'Indicator Data'!AU56)/(M$140-M$139)*10)),1))</f>
        <v>5.0999999999999996</v>
      </c>
      <c r="N54" s="2">
        <f>IF('Indicator Data'!AW56="No data","x",ROUND(IF('Indicator Data'!AW56&gt;N$140,0,IF('Indicator Data'!AW56&lt;N$139,10,(N$140-'Indicator Data'!AW56)/(N$140-N$139)*10)),1))</f>
        <v>5.6</v>
      </c>
      <c r="O54" s="2">
        <f>IF('Indicator Data'!AX56="No data","x",ROUND(IF('Indicator Data'!AX56&gt;O$140,0,IF('Indicator Data'!AX56&lt;O$139,10,(O$140-'Indicator Data'!AX56)/(O$140-O$139)*10)),1))</f>
        <v>4.5</v>
      </c>
      <c r="P54" s="3">
        <f t="shared" si="4"/>
        <v>5.3</v>
      </c>
      <c r="Q54" s="2">
        <f>IF('Indicator Data'!AY56="No data","x",ROUND(IF('Indicator Data'!AY56&gt;Q$140,0,IF('Indicator Data'!AY56&lt;Q$139,10,(Q$140-'Indicator Data'!AY56)/(Q$140-Q$139)*10)),1))</f>
        <v>1</v>
      </c>
      <c r="R54" s="2">
        <f>IF('Indicator Data'!AZ56="No data","x",ROUND(IF('Indicator Data'!AZ56&gt;R$140,0,IF('Indicator Data'!AZ56&lt;R$139,10,(R$140-'Indicator Data'!AZ56)/(R$140-R$139)*10)),1))</f>
        <v>3</v>
      </c>
      <c r="S54" s="3">
        <f t="shared" si="5"/>
        <v>2</v>
      </c>
      <c r="T54" s="2">
        <f>IF('Indicator Data'!X56="No data","x",ROUND(IF('Indicator Data'!X56&gt;T$140,0,IF('Indicator Data'!X56&lt;T$139,10,(T$140-'Indicator Data'!X56)/(T$140-T$139)*10)),1))</f>
        <v>10</v>
      </c>
      <c r="U54" s="2">
        <f>IF('Indicator Data'!Y56="No data","x",ROUND(IF('Indicator Data'!Y56&gt;U$140,0,IF('Indicator Data'!Y56&lt;U$139,10,(U$140-'Indicator Data'!Y56)/(U$140-U$139)*10)),1))</f>
        <v>1.4</v>
      </c>
      <c r="V54" s="2">
        <f>IF('Indicator Data'!Z56="No data","x",ROUND(IF('Indicator Data'!Z56&gt;V$140,0,IF('Indicator Data'!Z56&lt;V$139,10,(V$140-'Indicator Data'!Z56)/(V$140-V$139)*10)),1))</f>
        <v>2.8</v>
      </c>
      <c r="W54" s="2">
        <f>IF('Indicator Data'!AE56="No data","x",ROUND(IF('Indicator Data'!AE56&gt;W$140,0,IF('Indicator Data'!AE56&lt;W$139,10,(W$140-'Indicator Data'!AE56)/(W$140-W$139)*10)),1))</f>
        <v>9.4</v>
      </c>
      <c r="X54" s="3">
        <f t="shared" si="6"/>
        <v>5.9</v>
      </c>
      <c r="Y54" s="5">
        <f t="shared" si="7"/>
        <v>4.4000000000000004</v>
      </c>
      <c r="Z54" s="72"/>
    </row>
    <row r="55" spans="1:26">
      <c r="A55" s="8" t="s">
        <v>222</v>
      </c>
      <c r="B55" s="25" t="s">
        <v>198</v>
      </c>
      <c r="C55" s="25" t="s">
        <v>223</v>
      </c>
      <c r="D55" s="2">
        <f>IF('Indicator Data'!AR57="No data","x",ROUND(IF('Indicator Data'!AR57&gt;D$140,0,IF('Indicator Data'!AR57&lt;D$139,10,(D$140-'Indicator Data'!AR57)/(D$140-D$139)*10)),1))</f>
        <v>4.8</v>
      </c>
      <c r="E55" s="113">
        <f>('Indicator Data'!BE57+'Indicator Data'!BF57+'Indicator Data'!BG57)/'Indicator Data'!BD57*1000000</f>
        <v>0.34483567974145779</v>
      </c>
      <c r="F55" s="2">
        <f t="shared" si="0"/>
        <v>6.6</v>
      </c>
      <c r="G55" s="3">
        <f t="shared" si="1"/>
        <v>5.7</v>
      </c>
      <c r="H55" s="2">
        <f>IF('Indicator Data'!AT57="No data","x",ROUND(IF('Indicator Data'!AT57&gt;H$140,0,IF('Indicator Data'!AT57&lt;H$139,10,(H$140-'Indicator Data'!AT57)/(H$140-H$139)*10)),1))</f>
        <v>7</v>
      </c>
      <c r="I55" s="2">
        <f>IF('Indicator Data'!AS57="No data","x",ROUND(IF('Indicator Data'!AS57&gt;I$140,0,IF('Indicator Data'!AS57&lt;I$139,10,(I$140-'Indicator Data'!AS57)/(I$140-I$139)*10)),1))</f>
        <v>6.5</v>
      </c>
      <c r="J55" s="3">
        <f t="shared" si="2"/>
        <v>6.8</v>
      </c>
      <c r="K55" s="5">
        <f t="shared" si="3"/>
        <v>6.3</v>
      </c>
      <c r="L55" s="2">
        <f>IF('Indicator Data'!AV57="No data","x",ROUND(IF('Indicator Data'!AV57^2&gt;L$140,0,IF('Indicator Data'!AV57^2&lt;L$139,10,(L$140-'Indicator Data'!AV57^2)/(L$140-L$139)*10)),1))</f>
        <v>6.1</v>
      </c>
      <c r="M55" s="2">
        <f>IF(OR('Indicator Data'!AU57=0,'Indicator Data'!AU57="No data"),"x",ROUND(IF('Indicator Data'!AU57&gt;M$140,0,IF('Indicator Data'!AU57&lt;M$139,10,(M$140-'Indicator Data'!AU57)/(M$140-M$139)*10)),1))</f>
        <v>5.0999999999999996</v>
      </c>
      <c r="N55" s="2">
        <f>IF('Indicator Data'!AW57="No data","x",ROUND(IF('Indicator Data'!AW57&gt;N$140,0,IF('Indicator Data'!AW57&lt;N$139,10,(N$140-'Indicator Data'!AW57)/(N$140-N$139)*10)),1))</f>
        <v>5.6</v>
      </c>
      <c r="O55" s="2">
        <f>IF('Indicator Data'!AX57="No data","x",ROUND(IF('Indicator Data'!AX57&gt;O$140,0,IF('Indicator Data'!AX57&lt;O$139,10,(O$140-'Indicator Data'!AX57)/(O$140-O$139)*10)),1))</f>
        <v>4.5</v>
      </c>
      <c r="P55" s="3">
        <f t="shared" si="4"/>
        <v>5.3</v>
      </c>
      <c r="Q55" s="2">
        <f>IF('Indicator Data'!AY57="No data","x",ROUND(IF('Indicator Data'!AY57&gt;Q$140,0,IF('Indicator Data'!AY57&lt;Q$139,10,(Q$140-'Indicator Data'!AY57)/(Q$140-Q$139)*10)),1))</f>
        <v>6.2</v>
      </c>
      <c r="R55" s="2">
        <f>IF('Indicator Data'!AZ57="No data","x",ROUND(IF('Indicator Data'!AZ57&gt;R$140,0,IF('Indicator Data'!AZ57&lt;R$139,10,(R$140-'Indicator Data'!AZ57)/(R$140-R$139)*10)),1))</f>
        <v>2.5</v>
      </c>
      <c r="S55" s="3">
        <f t="shared" si="5"/>
        <v>4.4000000000000004</v>
      </c>
      <c r="T55" s="2">
        <f>IF('Indicator Data'!X57="No data","x",ROUND(IF('Indicator Data'!X57&gt;T$140,0,IF('Indicator Data'!X57&lt;T$139,10,(T$140-'Indicator Data'!X57)/(T$140-T$139)*10)),1))</f>
        <v>10</v>
      </c>
      <c r="U55" s="2">
        <f>IF('Indicator Data'!Y57="No data","x",ROUND(IF('Indicator Data'!Y57&gt;U$140,0,IF('Indicator Data'!Y57&lt;U$139,10,(U$140-'Indicator Data'!Y57)/(U$140-U$139)*10)),1))</f>
        <v>1.9</v>
      </c>
      <c r="V55" s="2">
        <f>IF('Indicator Data'!Z57="No data","x",ROUND(IF('Indicator Data'!Z57&gt;V$140,0,IF('Indicator Data'!Z57&lt;V$139,10,(V$140-'Indicator Data'!Z57)/(V$140-V$139)*10)),1))</f>
        <v>2.6</v>
      </c>
      <c r="W55" s="2">
        <f>IF('Indicator Data'!AE57="No data","x",ROUND(IF('Indicator Data'!AE57&gt;W$140,0,IF('Indicator Data'!AE57&lt;W$139,10,(W$140-'Indicator Data'!AE57)/(W$140-W$139)*10)),1))</f>
        <v>9.4</v>
      </c>
      <c r="X55" s="3">
        <f t="shared" si="6"/>
        <v>6</v>
      </c>
      <c r="Y55" s="5">
        <f t="shared" si="7"/>
        <v>5.2</v>
      </c>
      <c r="Z55" s="72"/>
    </row>
    <row r="56" spans="1:26">
      <c r="A56" s="8" t="s">
        <v>225</v>
      </c>
      <c r="B56" s="25" t="s">
        <v>226</v>
      </c>
      <c r="C56" s="25" t="s">
        <v>227</v>
      </c>
      <c r="D56" s="2">
        <f>IF('Indicator Data'!AR58="No data","x",ROUND(IF('Indicator Data'!AR58&gt;D$140,0,IF('Indicator Data'!AR58&lt;D$139,10,(D$140-'Indicator Data'!AR58)/(D$140-D$139)*10)),1))</f>
        <v>5.3</v>
      </c>
      <c r="E56" s="113">
        <f>('Indicator Data'!BE58+'Indicator Data'!BF58+'Indicator Data'!BG58)/'Indicator Data'!BD58*1000000</f>
        <v>0.122436949383081</v>
      </c>
      <c r="F56" s="2">
        <f t="shared" si="0"/>
        <v>8.8000000000000007</v>
      </c>
      <c r="G56" s="3">
        <f t="shared" si="1"/>
        <v>7.1</v>
      </c>
      <c r="H56" s="2">
        <f>IF('Indicator Data'!AT58="No data","x",ROUND(IF('Indicator Data'!AT58&gt;H$140,0,IF('Indicator Data'!AT58&lt;H$139,10,(H$140-'Indicator Data'!AT58)/(H$140-H$139)*10)),1))</f>
        <v>6.8</v>
      </c>
      <c r="I56" s="2">
        <f>IF('Indicator Data'!AS58="No data","x",ROUND(IF('Indicator Data'!AS58&gt;I$140,0,IF('Indicator Data'!AS58&lt;I$139,10,(I$140-'Indicator Data'!AS58)/(I$140-I$139)*10)),1))</f>
        <v>6.3</v>
      </c>
      <c r="J56" s="3">
        <f t="shared" si="2"/>
        <v>6.6</v>
      </c>
      <c r="K56" s="5">
        <f t="shared" si="3"/>
        <v>6.9</v>
      </c>
      <c r="L56" s="2">
        <f>IF('Indicator Data'!AV58="No data","x",ROUND(IF('Indicator Data'!AV58^2&gt;L$140,0,IF('Indicator Data'!AV58^2&lt;L$139,10,(L$140-'Indicator Data'!AV58^2)/(L$140-L$139)*10)),1))</f>
        <v>9.4</v>
      </c>
      <c r="M56" s="2">
        <f>IF(OR('Indicator Data'!AU58=0,'Indicator Data'!AU58="No data"),"x",ROUND(IF('Indicator Data'!AU58&gt;M$140,0,IF('Indicator Data'!AU58&lt;M$139,10,(M$140-'Indicator Data'!AU58)/(M$140-M$139)*10)),1))</f>
        <v>8.1</v>
      </c>
      <c r="N56" s="2">
        <f>IF('Indicator Data'!AW58="No data","x",ROUND(IF('Indicator Data'!AW58&gt;N$140,0,IF('Indicator Data'!AW58&lt;N$139,10,(N$140-'Indicator Data'!AW58)/(N$140-N$139)*10)),1))</f>
        <v>8.3000000000000007</v>
      </c>
      <c r="O56" s="2">
        <f>IF('Indicator Data'!AX58="No data","x",ROUND(IF('Indicator Data'!AX58&gt;O$140,0,IF('Indicator Data'!AX58&lt;O$139,10,(O$140-'Indicator Data'!AX58)/(O$140-O$139)*10)),1))</f>
        <v>7.4</v>
      </c>
      <c r="P56" s="3">
        <f t="shared" si="4"/>
        <v>8.3000000000000007</v>
      </c>
      <c r="Q56" s="2">
        <f>IF('Indicator Data'!AY58="No data","x",ROUND(IF('Indicator Data'!AY58&gt;Q$140,0,IF('Indicator Data'!AY58&lt;Q$139,10,(Q$140-'Indicator Data'!AY58)/(Q$140-Q$139)*10)),1))</f>
        <v>7.7</v>
      </c>
      <c r="R56" s="2">
        <f>IF('Indicator Data'!AZ58="No data","x",ROUND(IF('Indicator Data'!AZ58&gt;R$140,0,IF('Indicator Data'!AZ58&lt;R$139,10,(R$140-'Indicator Data'!AZ58)/(R$140-R$139)*10)),1))</f>
        <v>6.2</v>
      </c>
      <c r="S56" s="3">
        <f t="shared" si="5"/>
        <v>7</v>
      </c>
      <c r="T56" s="2">
        <f>IF('Indicator Data'!X58="No data","x",ROUND(IF('Indicator Data'!X58&gt;T$140,0,IF('Indicator Data'!X58&lt;T$139,10,(T$140-'Indicator Data'!X58)/(T$140-T$139)*10)),1))</f>
        <v>10</v>
      </c>
      <c r="U56" s="2">
        <f>IF('Indicator Data'!Y58="No data","x",ROUND(IF('Indicator Data'!Y58&gt;U$140,0,IF('Indicator Data'!Y58&lt;U$139,10,(U$140-'Indicator Data'!Y58)/(U$140-U$139)*10)),1))</f>
        <v>1.2</v>
      </c>
      <c r="V56" s="2">
        <f>IF('Indicator Data'!Z58="No data","x",ROUND(IF('Indicator Data'!Z58&gt;V$140,0,IF('Indicator Data'!Z58&lt;V$139,10,(V$140-'Indicator Data'!Z58)/(V$140-V$139)*10)),1))</f>
        <v>2.8</v>
      </c>
      <c r="W56" s="2">
        <f>IF('Indicator Data'!AE58="No data","x",ROUND(IF('Indicator Data'!AE58&gt;W$140,0,IF('Indicator Data'!AE58&lt;W$139,10,(W$140-'Indicator Data'!AE58)/(W$140-W$139)*10)),1))</f>
        <v>9.9</v>
      </c>
      <c r="X56" s="3">
        <f t="shared" si="6"/>
        <v>6</v>
      </c>
      <c r="Y56" s="5">
        <f t="shared" si="7"/>
        <v>7.1</v>
      </c>
      <c r="Z56" s="72"/>
    </row>
    <row r="57" spans="1:26">
      <c r="A57" s="8" t="s">
        <v>228</v>
      </c>
      <c r="B57" s="25" t="s">
        <v>226</v>
      </c>
      <c r="C57" s="25" t="s">
        <v>229</v>
      </c>
      <c r="D57" s="2">
        <f>IF('Indicator Data'!AR59="No data","x",ROUND(IF('Indicator Data'!AR59&gt;D$140,0,IF('Indicator Data'!AR59&lt;D$139,10,(D$140-'Indicator Data'!AR59)/(D$140-D$139)*10)),1))</f>
        <v>5.3</v>
      </c>
      <c r="E57" s="113">
        <f>('Indicator Data'!BE59+'Indicator Data'!BF59+'Indicator Data'!BG59)/'Indicator Data'!BD59*1000000</f>
        <v>0.122436949383081</v>
      </c>
      <c r="F57" s="2">
        <f t="shared" si="0"/>
        <v>8.8000000000000007</v>
      </c>
      <c r="G57" s="3">
        <f t="shared" si="1"/>
        <v>7.1</v>
      </c>
      <c r="H57" s="2">
        <f>IF('Indicator Data'!AT59="No data","x",ROUND(IF('Indicator Data'!AT59&gt;H$140,0,IF('Indicator Data'!AT59&lt;H$139,10,(H$140-'Indicator Data'!AT59)/(H$140-H$139)*10)),1))</f>
        <v>6.8</v>
      </c>
      <c r="I57" s="2">
        <f>IF('Indicator Data'!AS59="No data","x",ROUND(IF('Indicator Data'!AS59&gt;I$140,0,IF('Indicator Data'!AS59&lt;I$139,10,(I$140-'Indicator Data'!AS59)/(I$140-I$139)*10)),1))</f>
        <v>6.3</v>
      </c>
      <c r="J57" s="3">
        <f t="shared" si="2"/>
        <v>6.6</v>
      </c>
      <c r="K57" s="5">
        <f t="shared" si="3"/>
        <v>6.9</v>
      </c>
      <c r="L57" s="2">
        <f>IF('Indicator Data'!AV59="No data","x",ROUND(IF('Indicator Data'!AV59^2&gt;L$140,0,IF('Indicator Data'!AV59^2&lt;L$139,10,(L$140-'Indicator Data'!AV59^2)/(L$140-L$139)*10)),1))</f>
        <v>9.4</v>
      </c>
      <c r="M57" s="2">
        <f>IF(OR('Indicator Data'!AU59=0,'Indicator Data'!AU59="No data"),"x",ROUND(IF('Indicator Data'!AU59&gt;M$140,0,IF('Indicator Data'!AU59&lt;M$139,10,(M$140-'Indicator Data'!AU59)/(M$140-M$139)*10)),1))</f>
        <v>8.1</v>
      </c>
      <c r="N57" s="2">
        <f>IF('Indicator Data'!AW59="No data","x",ROUND(IF('Indicator Data'!AW59&gt;N$140,0,IF('Indicator Data'!AW59&lt;N$139,10,(N$140-'Indicator Data'!AW59)/(N$140-N$139)*10)),1))</f>
        <v>8.3000000000000007</v>
      </c>
      <c r="O57" s="2">
        <f>IF('Indicator Data'!AX59="No data","x",ROUND(IF('Indicator Data'!AX59&gt;O$140,0,IF('Indicator Data'!AX59&lt;O$139,10,(O$140-'Indicator Data'!AX59)/(O$140-O$139)*10)),1))</f>
        <v>7.4</v>
      </c>
      <c r="P57" s="3">
        <f t="shared" si="4"/>
        <v>8.3000000000000007</v>
      </c>
      <c r="Q57" s="2">
        <f>IF('Indicator Data'!AY59="No data","x",ROUND(IF('Indicator Data'!AY59&gt;Q$140,0,IF('Indicator Data'!AY59&lt;Q$139,10,(Q$140-'Indicator Data'!AY59)/(Q$140-Q$139)*10)),1))</f>
        <v>8.6999999999999993</v>
      </c>
      <c r="R57" s="2">
        <f>IF('Indicator Data'!AZ59="No data","x",ROUND(IF('Indicator Data'!AZ59&gt;R$140,0,IF('Indicator Data'!AZ59&lt;R$139,10,(R$140-'Indicator Data'!AZ59)/(R$140-R$139)*10)),1))</f>
        <v>6.6</v>
      </c>
      <c r="S57" s="3">
        <f t="shared" si="5"/>
        <v>7.7</v>
      </c>
      <c r="T57" s="2">
        <f>IF('Indicator Data'!X59="No data","x",ROUND(IF('Indicator Data'!X59&gt;T$140,0,IF('Indicator Data'!X59&lt;T$139,10,(T$140-'Indicator Data'!X59)/(T$140-T$139)*10)),1))</f>
        <v>10</v>
      </c>
      <c r="U57" s="2">
        <f>IF('Indicator Data'!Y59="No data","x",ROUND(IF('Indicator Data'!Y59&gt;U$140,0,IF('Indicator Data'!Y59&lt;U$139,10,(U$140-'Indicator Data'!Y59)/(U$140-U$139)*10)),1))</f>
        <v>1.2</v>
      </c>
      <c r="V57" s="2">
        <f>IF('Indicator Data'!Z59="No data","x",ROUND(IF('Indicator Data'!Z59&gt;V$140,0,IF('Indicator Data'!Z59&lt;V$139,10,(V$140-'Indicator Data'!Z59)/(V$140-V$139)*10)),1))</f>
        <v>4.4000000000000004</v>
      </c>
      <c r="W57" s="2">
        <f>IF('Indicator Data'!AE59="No data","x",ROUND(IF('Indicator Data'!AE59&gt;W$140,0,IF('Indicator Data'!AE59&lt;W$139,10,(W$140-'Indicator Data'!AE59)/(W$140-W$139)*10)),1))</f>
        <v>9.9</v>
      </c>
      <c r="X57" s="3">
        <f t="shared" si="6"/>
        <v>6.4</v>
      </c>
      <c r="Y57" s="5">
        <f t="shared" si="7"/>
        <v>7.5</v>
      </c>
      <c r="Z57" s="72"/>
    </row>
    <row r="58" spans="1:26">
      <c r="A58" s="8" t="s">
        <v>230</v>
      </c>
      <c r="B58" s="25" t="s">
        <v>226</v>
      </c>
      <c r="C58" s="25" t="s">
        <v>231</v>
      </c>
      <c r="D58" s="2">
        <f>IF('Indicator Data'!AR60="No data","x",ROUND(IF('Indicator Data'!AR60&gt;D$140,0,IF('Indicator Data'!AR60&lt;D$139,10,(D$140-'Indicator Data'!AR60)/(D$140-D$139)*10)),1))</f>
        <v>5.3</v>
      </c>
      <c r="E58" s="113">
        <f>('Indicator Data'!BE60+'Indicator Data'!BF60+'Indicator Data'!BG60)/'Indicator Data'!BD60*1000000</f>
        <v>0.122436949383081</v>
      </c>
      <c r="F58" s="2">
        <f t="shared" si="0"/>
        <v>8.8000000000000007</v>
      </c>
      <c r="G58" s="3">
        <f t="shared" si="1"/>
        <v>7.1</v>
      </c>
      <c r="H58" s="2">
        <f>IF('Indicator Data'!AT60="No data","x",ROUND(IF('Indicator Data'!AT60&gt;H$140,0,IF('Indicator Data'!AT60&lt;H$139,10,(H$140-'Indicator Data'!AT60)/(H$140-H$139)*10)),1))</f>
        <v>6.8</v>
      </c>
      <c r="I58" s="2">
        <f>IF('Indicator Data'!AS60="No data","x",ROUND(IF('Indicator Data'!AS60&gt;I$140,0,IF('Indicator Data'!AS60&lt;I$139,10,(I$140-'Indicator Data'!AS60)/(I$140-I$139)*10)),1))</f>
        <v>6.3</v>
      </c>
      <c r="J58" s="3">
        <f t="shared" si="2"/>
        <v>6.6</v>
      </c>
      <c r="K58" s="5">
        <f t="shared" si="3"/>
        <v>6.9</v>
      </c>
      <c r="L58" s="2">
        <f>IF('Indicator Data'!AV60="No data","x",ROUND(IF('Indicator Data'!AV60^2&gt;L$140,0,IF('Indicator Data'!AV60^2&lt;L$139,10,(L$140-'Indicator Data'!AV60^2)/(L$140-L$139)*10)),1))</f>
        <v>9.4</v>
      </c>
      <c r="M58" s="2">
        <f>IF(OR('Indicator Data'!AU60=0,'Indicator Data'!AU60="No data"),"x",ROUND(IF('Indicator Data'!AU60&gt;M$140,0,IF('Indicator Data'!AU60&lt;M$139,10,(M$140-'Indicator Data'!AU60)/(M$140-M$139)*10)),1))</f>
        <v>8.1</v>
      </c>
      <c r="N58" s="2">
        <f>IF('Indicator Data'!AW60="No data","x",ROUND(IF('Indicator Data'!AW60&gt;N$140,0,IF('Indicator Data'!AW60&lt;N$139,10,(N$140-'Indicator Data'!AW60)/(N$140-N$139)*10)),1))</f>
        <v>8.3000000000000007</v>
      </c>
      <c r="O58" s="2">
        <f>IF('Indicator Data'!AX60="No data","x",ROUND(IF('Indicator Data'!AX60&gt;O$140,0,IF('Indicator Data'!AX60&lt;O$139,10,(O$140-'Indicator Data'!AX60)/(O$140-O$139)*10)),1))</f>
        <v>7.4</v>
      </c>
      <c r="P58" s="3">
        <f t="shared" si="4"/>
        <v>8.3000000000000007</v>
      </c>
      <c r="Q58" s="2">
        <f>IF('Indicator Data'!AY60="No data","x",ROUND(IF('Indicator Data'!AY60&gt;Q$140,0,IF('Indicator Data'!AY60&lt;Q$139,10,(Q$140-'Indicator Data'!AY60)/(Q$140-Q$139)*10)),1))</f>
        <v>10</v>
      </c>
      <c r="R58" s="2">
        <f>IF('Indicator Data'!AZ60="No data","x",ROUND(IF('Indicator Data'!AZ60&gt;R$140,0,IF('Indicator Data'!AZ60&lt;R$139,10,(R$140-'Indicator Data'!AZ60)/(R$140-R$139)*10)),1))</f>
        <v>10</v>
      </c>
      <c r="S58" s="3">
        <f t="shared" si="5"/>
        <v>10</v>
      </c>
      <c r="T58" s="2">
        <f>IF('Indicator Data'!X60="No data","x",ROUND(IF('Indicator Data'!X60&gt;T$140,0,IF('Indicator Data'!X60&lt;T$139,10,(T$140-'Indicator Data'!X60)/(T$140-T$139)*10)),1))</f>
        <v>10</v>
      </c>
      <c r="U58" s="2">
        <f>IF('Indicator Data'!Y60="No data","x",ROUND(IF('Indicator Data'!Y60&gt;U$140,0,IF('Indicator Data'!Y60&lt;U$139,10,(U$140-'Indicator Data'!Y60)/(U$140-U$139)*10)),1))</f>
        <v>1.2</v>
      </c>
      <c r="V58" s="2">
        <f>IF('Indicator Data'!Z60="No data","x",ROUND(IF('Indicator Data'!Z60&gt;V$140,0,IF('Indicator Data'!Z60&lt;V$139,10,(V$140-'Indicator Data'!Z60)/(V$140-V$139)*10)),1))</f>
        <v>2.6</v>
      </c>
      <c r="W58" s="2">
        <f>IF('Indicator Data'!AE60="No data","x",ROUND(IF('Indicator Data'!AE60&gt;W$140,0,IF('Indicator Data'!AE60&lt;W$139,10,(W$140-'Indicator Data'!AE60)/(W$140-W$139)*10)),1))</f>
        <v>9.9</v>
      </c>
      <c r="X58" s="3">
        <f t="shared" si="6"/>
        <v>5.9</v>
      </c>
      <c r="Y58" s="5">
        <f t="shared" si="7"/>
        <v>8.1</v>
      </c>
      <c r="Z58" s="72"/>
    </row>
    <row r="59" spans="1:26">
      <c r="A59" s="8" t="s">
        <v>232</v>
      </c>
      <c r="B59" s="25" t="s">
        <v>226</v>
      </c>
      <c r="C59" s="25" t="s">
        <v>233</v>
      </c>
      <c r="D59" s="2">
        <f>IF('Indicator Data'!AR61="No data","x",ROUND(IF('Indicator Data'!AR61&gt;D$140,0,IF('Indicator Data'!AR61&lt;D$139,10,(D$140-'Indicator Data'!AR61)/(D$140-D$139)*10)),1))</f>
        <v>5.3</v>
      </c>
      <c r="E59" s="113">
        <f>('Indicator Data'!BE61+'Indicator Data'!BF61+'Indicator Data'!BG61)/'Indicator Data'!BD61*1000000</f>
        <v>0.122436949383081</v>
      </c>
      <c r="F59" s="2">
        <f t="shared" si="0"/>
        <v>8.8000000000000007</v>
      </c>
      <c r="G59" s="3">
        <f t="shared" si="1"/>
        <v>7.1</v>
      </c>
      <c r="H59" s="2">
        <f>IF('Indicator Data'!AT61="No data","x",ROUND(IF('Indicator Data'!AT61&gt;H$140,0,IF('Indicator Data'!AT61&lt;H$139,10,(H$140-'Indicator Data'!AT61)/(H$140-H$139)*10)),1))</f>
        <v>6.8</v>
      </c>
      <c r="I59" s="2">
        <f>IF('Indicator Data'!AS61="No data","x",ROUND(IF('Indicator Data'!AS61&gt;I$140,0,IF('Indicator Data'!AS61&lt;I$139,10,(I$140-'Indicator Data'!AS61)/(I$140-I$139)*10)),1))</f>
        <v>6.3</v>
      </c>
      <c r="J59" s="3">
        <f t="shared" si="2"/>
        <v>6.6</v>
      </c>
      <c r="K59" s="5">
        <f t="shared" si="3"/>
        <v>6.9</v>
      </c>
      <c r="L59" s="2">
        <f>IF('Indicator Data'!AV61="No data","x",ROUND(IF('Indicator Data'!AV61^2&gt;L$140,0,IF('Indicator Data'!AV61^2&lt;L$139,10,(L$140-'Indicator Data'!AV61^2)/(L$140-L$139)*10)),1))</f>
        <v>9.4</v>
      </c>
      <c r="M59" s="2">
        <f>IF(OR('Indicator Data'!AU61=0,'Indicator Data'!AU61="No data"),"x",ROUND(IF('Indicator Data'!AU61&gt;M$140,0,IF('Indicator Data'!AU61&lt;M$139,10,(M$140-'Indicator Data'!AU61)/(M$140-M$139)*10)),1))</f>
        <v>8.1</v>
      </c>
      <c r="N59" s="2">
        <f>IF('Indicator Data'!AW61="No data","x",ROUND(IF('Indicator Data'!AW61&gt;N$140,0,IF('Indicator Data'!AW61&lt;N$139,10,(N$140-'Indicator Data'!AW61)/(N$140-N$139)*10)),1))</f>
        <v>8.3000000000000007</v>
      </c>
      <c r="O59" s="2">
        <f>IF('Indicator Data'!AX61="No data","x",ROUND(IF('Indicator Data'!AX61&gt;O$140,0,IF('Indicator Data'!AX61&lt;O$139,10,(O$140-'Indicator Data'!AX61)/(O$140-O$139)*10)),1))</f>
        <v>7.4</v>
      </c>
      <c r="P59" s="3">
        <f t="shared" si="4"/>
        <v>8.3000000000000007</v>
      </c>
      <c r="Q59" s="2">
        <f>IF('Indicator Data'!AY61="No data","x",ROUND(IF('Indicator Data'!AY61&gt;Q$140,0,IF('Indicator Data'!AY61&lt;Q$139,10,(Q$140-'Indicator Data'!AY61)/(Q$140-Q$139)*10)),1))</f>
        <v>10</v>
      </c>
      <c r="R59" s="2">
        <f>IF('Indicator Data'!AZ61="No data","x",ROUND(IF('Indicator Data'!AZ61&gt;R$140,0,IF('Indicator Data'!AZ61&lt;R$139,10,(R$140-'Indicator Data'!AZ61)/(R$140-R$139)*10)),1))</f>
        <v>10</v>
      </c>
      <c r="S59" s="3">
        <f t="shared" si="5"/>
        <v>10</v>
      </c>
      <c r="T59" s="2">
        <f>IF('Indicator Data'!X61="No data","x",ROUND(IF('Indicator Data'!X61&gt;T$140,0,IF('Indicator Data'!X61&lt;T$139,10,(T$140-'Indicator Data'!X61)/(T$140-T$139)*10)),1))</f>
        <v>10</v>
      </c>
      <c r="U59" s="2">
        <f>IF('Indicator Data'!Y61="No data","x",ROUND(IF('Indicator Data'!Y61&gt;U$140,0,IF('Indicator Data'!Y61&lt;U$139,10,(U$140-'Indicator Data'!Y61)/(U$140-U$139)*10)),1))</f>
        <v>1.2</v>
      </c>
      <c r="V59" s="2">
        <f>IF('Indicator Data'!Z61="No data","x",ROUND(IF('Indicator Data'!Z61&gt;V$140,0,IF('Indicator Data'!Z61&lt;V$139,10,(V$140-'Indicator Data'!Z61)/(V$140-V$139)*10)),1))</f>
        <v>2.8</v>
      </c>
      <c r="W59" s="2">
        <f>IF('Indicator Data'!AE61="No data","x",ROUND(IF('Indicator Data'!AE61&gt;W$140,0,IF('Indicator Data'!AE61&lt;W$139,10,(W$140-'Indicator Data'!AE61)/(W$140-W$139)*10)),1))</f>
        <v>9.9</v>
      </c>
      <c r="X59" s="3">
        <f t="shared" si="6"/>
        <v>6</v>
      </c>
      <c r="Y59" s="5">
        <f t="shared" si="7"/>
        <v>8.1</v>
      </c>
      <c r="Z59" s="72"/>
    </row>
    <row r="60" spans="1:26">
      <c r="A60" s="8" t="s">
        <v>234</v>
      </c>
      <c r="B60" s="25" t="s">
        <v>226</v>
      </c>
      <c r="C60" s="25" t="s">
        <v>235</v>
      </c>
      <c r="D60" s="2">
        <f>IF('Indicator Data'!AR62="No data","x",ROUND(IF('Indicator Data'!AR62&gt;D$140,0,IF('Indicator Data'!AR62&lt;D$139,10,(D$140-'Indicator Data'!AR62)/(D$140-D$139)*10)),1))</f>
        <v>5.3</v>
      </c>
      <c r="E60" s="113">
        <f>('Indicator Data'!BE62+'Indicator Data'!BF62+'Indicator Data'!BG62)/'Indicator Data'!BD62*1000000</f>
        <v>0.122436949383081</v>
      </c>
      <c r="F60" s="2">
        <f t="shared" si="0"/>
        <v>8.8000000000000007</v>
      </c>
      <c r="G60" s="3">
        <f t="shared" si="1"/>
        <v>7.1</v>
      </c>
      <c r="H60" s="2">
        <f>IF('Indicator Data'!AT62="No data","x",ROUND(IF('Indicator Data'!AT62&gt;H$140,0,IF('Indicator Data'!AT62&lt;H$139,10,(H$140-'Indicator Data'!AT62)/(H$140-H$139)*10)),1))</f>
        <v>6.8</v>
      </c>
      <c r="I60" s="2">
        <f>IF('Indicator Data'!AS62="No data","x",ROUND(IF('Indicator Data'!AS62&gt;I$140,0,IF('Indicator Data'!AS62&lt;I$139,10,(I$140-'Indicator Data'!AS62)/(I$140-I$139)*10)),1))</f>
        <v>6.3</v>
      </c>
      <c r="J60" s="3">
        <f t="shared" si="2"/>
        <v>6.6</v>
      </c>
      <c r="K60" s="5">
        <f t="shared" si="3"/>
        <v>6.9</v>
      </c>
      <c r="L60" s="2">
        <f>IF('Indicator Data'!AV62="No data","x",ROUND(IF('Indicator Data'!AV62^2&gt;L$140,0,IF('Indicator Data'!AV62^2&lt;L$139,10,(L$140-'Indicator Data'!AV62^2)/(L$140-L$139)*10)),1))</f>
        <v>9.4</v>
      </c>
      <c r="M60" s="2">
        <f>IF(OR('Indicator Data'!AU62=0,'Indicator Data'!AU62="No data"),"x",ROUND(IF('Indicator Data'!AU62&gt;M$140,0,IF('Indicator Data'!AU62&lt;M$139,10,(M$140-'Indicator Data'!AU62)/(M$140-M$139)*10)),1))</f>
        <v>3.4</v>
      </c>
      <c r="N60" s="2">
        <f>IF('Indicator Data'!AW62="No data","x",ROUND(IF('Indicator Data'!AW62&gt;N$140,0,IF('Indicator Data'!AW62&lt;N$139,10,(N$140-'Indicator Data'!AW62)/(N$140-N$139)*10)),1))</f>
        <v>8.3000000000000007</v>
      </c>
      <c r="O60" s="2">
        <f>IF('Indicator Data'!AX62="No data","x",ROUND(IF('Indicator Data'!AX62&gt;O$140,0,IF('Indicator Data'!AX62&lt;O$139,10,(O$140-'Indicator Data'!AX62)/(O$140-O$139)*10)),1))</f>
        <v>7.4</v>
      </c>
      <c r="P60" s="3">
        <f t="shared" si="4"/>
        <v>7.1</v>
      </c>
      <c r="Q60" s="2">
        <f>IF('Indicator Data'!AY62="No data","x",ROUND(IF('Indicator Data'!AY62&gt;Q$140,0,IF('Indicator Data'!AY62&lt;Q$139,10,(Q$140-'Indicator Data'!AY62)/(Q$140-Q$139)*10)),1))</f>
        <v>7.3</v>
      </c>
      <c r="R60" s="2">
        <f>IF('Indicator Data'!AZ62="No data","x",ROUND(IF('Indicator Data'!AZ62&gt;R$140,0,IF('Indicator Data'!AZ62&lt;R$139,10,(R$140-'Indicator Data'!AZ62)/(R$140-R$139)*10)),1))</f>
        <v>0.9</v>
      </c>
      <c r="S60" s="3">
        <f t="shared" si="5"/>
        <v>4.0999999999999996</v>
      </c>
      <c r="T60" s="2">
        <f>IF('Indicator Data'!X62="No data","x",ROUND(IF('Indicator Data'!X62&gt;T$140,0,IF('Indicator Data'!X62&lt;T$139,10,(T$140-'Indicator Data'!X62)/(T$140-T$139)*10)),1))</f>
        <v>10</v>
      </c>
      <c r="U60" s="2">
        <f>IF('Indicator Data'!Y62="No data","x",ROUND(IF('Indicator Data'!Y62&gt;U$140,0,IF('Indicator Data'!Y62&lt;U$139,10,(U$140-'Indicator Data'!Y62)/(U$140-U$139)*10)),1))</f>
        <v>1.2</v>
      </c>
      <c r="V60" s="2">
        <f>IF('Indicator Data'!Z62="No data","x",ROUND(IF('Indicator Data'!Z62&gt;V$140,0,IF('Indicator Data'!Z62&lt;V$139,10,(V$140-'Indicator Data'!Z62)/(V$140-V$139)*10)),1))</f>
        <v>4.0999999999999996</v>
      </c>
      <c r="W60" s="2">
        <f>IF('Indicator Data'!AE62="No data","x",ROUND(IF('Indicator Data'!AE62&gt;W$140,0,IF('Indicator Data'!AE62&lt;W$139,10,(W$140-'Indicator Data'!AE62)/(W$140-W$139)*10)),1))</f>
        <v>9.9</v>
      </c>
      <c r="X60" s="3">
        <f t="shared" si="6"/>
        <v>6.3</v>
      </c>
      <c r="Y60" s="5">
        <f t="shared" si="7"/>
        <v>5.8</v>
      </c>
      <c r="Z60" s="72"/>
    </row>
    <row r="61" spans="1:26">
      <c r="A61" s="8" t="s">
        <v>236</v>
      </c>
      <c r="B61" s="25" t="s">
        <v>226</v>
      </c>
      <c r="C61" s="25" t="s">
        <v>237</v>
      </c>
      <c r="D61" s="2">
        <f>IF('Indicator Data'!AR63="No data","x",ROUND(IF('Indicator Data'!AR63&gt;D$140,0,IF('Indicator Data'!AR63&lt;D$139,10,(D$140-'Indicator Data'!AR63)/(D$140-D$139)*10)),1))</f>
        <v>5.3</v>
      </c>
      <c r="E61" s="113">
        <f>('Indicator Data'!BE63+'Indicator Data'!BF63+'Indicator Data'!BG63)/'Indicator Data'!BD63*1000000</f>
        <v>0.122436949383081</v>
      </c>
      <c r="F61" s="2">
        <f t="shared" si="0"/>
        <v>8.8000000000000007</v>
      </c>
      <c r="G61" s="3">
        <f t="shared" si="1"/>
        <v>7.1</v>
      </c>
      <c r="H61" s="2">
        <f>IF('Indicator Data'!AT63="No data","x",ROUND(IF('Indicator Data'!AT63&gt;H$140,0,IF('Indicator Data'!AT63&lt;H$139,10,(H$140-'Indicator Data'!AT63)/(H$140-H$139)*10)),1))</f>
        <v>6.8</v>
      </c>
      <c r="I61" s="2">
        <f>IF('Indicator Data'!AS63="No data","x",ROUND(IF('Indicator Data'!AS63&gt;I$140,0,IF('Indicator Data'!AS63&lt;I$139,10,(I$140-'Indicator Data'!AS63)/(I$140-I$139)*10)),1))</f>
        <v>6.3</v>
      </c>
      <c r="J61" s="3">
        <f t="shared" si="2"/>
        <v>6.6</v>
      </c>
      <c r="K61" s="5">
        <f t="shared" si="3"/>
        <v>6.9</v>
      </c>
      <c r="L61" s="2">
        <f>IF('Indicator Data'!AV63="No data","x",ROUND(IF('Indicator Data'!AV63^2&gt;L$140,0,IF('Indicator Data'!AV63^2&lt;L$139,10,(L$140-'Indicator Data'!AV63^2)/(L$140-L$139)*10)),1))</f>
        <v>9.4</v>
      </c>
      <c r="M61" s="2">
        <f>IF(OR('Indicator Data'!AU63=0,'Indicator Data'!AU63="No data"),"x",ROUND(IF('Indicator Data'!AU63&gt;M$140,0,IF('Indicator Data'!AU63&lt;M$139,10,(M$140-'Indicator Data'!AU63)/(M$140-M$139)*10)),1))</f>
        <v>8.1</v>
      </c>
      <c r="N61" s="2">
        <f>IF('Indicator Data'!AW63="No data","x",ROUND(IF('Indicator Data'!AW63&gt;N$140,0,IF('Indicator Data'!AW63&lt;N$139,10,(N$140-'Indicator Data'!AW63)/(N$140-N$139)*10)),1))</f>
        <v>8.3000000000000007</v>
      </c>
      <c r="O61" s="2">
        <f>IF('Indicator Data'!AX63="No data","x",ROUND(IF('Indicator Data'!AX63&gt;O$140,0,IF('Indicator Data'!AX63&lt;O$139,10,(O$140-'Indicator Data'!AX63)/(O$140-O$139)*10)),1))</f>
        <v>7.4</v>
      </c>
      <c r="P61" s="3">
        <f t="shared" si="4"/>
        <v>8.3000000000000007</v>
      </c>
      <c r="Q61" s="2">
        <f>IF('Indicator Data'!AY63="No data","x",ROUND(IF('Indicator Data'!AY63&gt;Q$140,0,IF('Indicator Data'!AY63&lt;Q$139,10,(Q$140-'Indicator Data'!AY63)/(Q$140-Q$139)*10)),1))</f>
        <v>10</v>
      </c>
      <c r="R61" s="2">
        <f>IF('Indicator Data'!AZ63="No data","x",ROUND(IF('Indicator Data'!AZ63&gt;R$140,0,IF('Indicator Data'!AZ63&lt;R$139,10,(R$140-'Indicator Data'!AZ63)/(R$140-R$139)*10)),1))</f>
        <v>10</v>
      </c>
      <c r="S61" s="3">
        <f t="shared" si="5"/>
        <v>10</v>
      </c>
      <c r="T61" s="2">
        <f>IF('Indicator Data'!X63="No data","x",ROUND(IF('Indicator Data'!X63&gt;T$140,0,IF('Indicator Data'!X63&lt;T$139,10,(T$140-'Indicator Data'!X63)/(T$140-T$139)*10)),1))</f>
        <v>10</v>
      </c>
      <c r="U61" s="2">
        <f>IF('Indicator Data'!Y63="No data","x",ROUND(IF('Indicator Data'!Y63&gt;U$140,0,IF('Indicator Data'!Y63&lt;U$139,10,(U$140-'Indicator Data'!Y63)/(U$140-U$139)*10)),1))</f>
        <v>1.2</v>
      </c>
      <c r="V61" s="2">
        <f>IF('Indicator Data'!Z63="No data","x",ROUND(IF('Indicator Data'!Z63&gt;V$140,0,IF('Indicator Data'!Z63&lt;V$139,10,(V$140-'Indicator Data'!Z63)/(V$140-V$139)*10)),1))</f>
        <v>1.3</v>
      </c>
      <c r="W61" s="2">
        <f>IF('Indicator Data'!AE63="No data","x",ROUND(IF('Indicator Data'!AE63&gt;W$140,0,IF('Indicator Data'!AE63&lt;W$139,10,(W$140-'Indicator Data'!AE63)/(W$140-W$139)*10)),1))</f>
        <v>9.9</v>
      </c>
      <c r="X61" s="3">
        <f t="shared" si="6"/>
        <v>5.6</v>
      </c>
      <c r="Y61" s="5">
        <f t="shared" si="7"/>
        <v>8</v>
      </c>
      <c r="Z61" s="72"/>
    </row>
    <row r="62" spans="1:26">
      <c r="A62" s="8" t="s">
        <v>238</v>
      </c>
      <c r="B62" s="25" t="s">
        <v>226</v>
      </c>
      <c r="C62" s="25" t="s">
        <v>239</v>
      </c>
      <c r="D62" s="2">
        <f>IF('Indicator Data'!AR64="No data","x",ROUND(IF('Indicator Data'!AR64&gt;D$140,0,IF('Indicator Data'!AR64&lt;D$139,10,(D$140-'Indicator Data'!AR64)/(D$140-D$139)*10)),1))</f>
        <v>5.3</v>
      </c>
      <c r="E62" s="113">
        <f>('Indicator Data'!BE64+'Indicator Data'!BF64+'Indicator Data'!BG64)/'Indicator Data'!BD64*1000000</f>
        <v>0.122436949383081</v>
      </c>
      <c r="F62" s="2">
        <f t="shared" si="0"/>
        <v>8.8000000000000007</v>
      </c>
      <c r="G62" s="3">
        <f t="shared" si="1"/>
        <v>7.1</v>
      </c>
      <c r="H62" s="2">
        <f>IF('Indicator Data'!AT64="No data","x",ROUND(IF('Indicator Data'!AT64&gt;H$140,0,IF('Indicator Data'!AT64&lt;H$139,10,(H$140-'Indicator Data'!AT64)/(H$140-H$139)*10)),1))</f>
        <v>6.8</v>
      </c>
      <c r="I62" s="2">
        <f>IF('Indicator Data'!AS64="No data","x",ROUND(IF('Indicator Data'!AS64&gt;I$140,0,IF('Indicator Data'!AS64&lt;I$139,10,(I$140-'Indicator Data'!AS64)/(I$140-I$139)*10)),1))</f>
        <v>6.3</v>
      </c>
      <c r="J62" s="3">
        <f t="shared" si="2"/>
        <v>6.6</v>
      </c>
      <c r="K62" s="5">
        <f t="shared" si="3"/>
        <v>6.9</v>
      </c>
      <c r="L62" s="2">
        <f>IF('Indicator Data'!AV64="No data","x",ROUND(IF('Indicator Data'!AV64^2&gt;L$140,0,IF('Indicator Data'!AV64^2&lt;L$139,10,(L$140-'Indicator Data'!AV64^2)/(L$140-L$139)*10)),1))</f>
        <v>9.4</v>
      </c>
      <c r="M62" s="2">
        <f>IF(OR('Indicator Data'!AU64=0,'Indicator Data'!AU64="No data"),"x",ROUND(IF('Indicator Data'!AU64&gt;M$140,0,IF('Indicator Data'!AU64&lt;M$139,10,(M$140-'Indicator Data'!AU64)/(M$140-M$139)*10)),1))</f>
        <v>8.1</v>
      </c>
      <c r="N62" s="2">
        <f>IF('Indicator Data'!AW64="No data","x",ROUND(IF('Indicator Data'!AW64&gt;N$140,0,IF('Indicator Data'!AW64&lt;N$139,10,(N$140-'Indicator Data'!AW64)/(N$140-N$139)*10)),1))</f>
        <v>8.3000000000000007</v>
      </c>
      <c r="O62" s="2">
        <f>IF('Indicator Data'!AX64="No data","x",ROUND(IF('Indicator Data'!AX64&gt;O$140,0,IF('Indicator Data'!AX64&lt;O$139,10,(O$140-'Indicator Data'!AX64)/(O$140-O$139)*10)),1))</f>
        <v>7.4</v>
      </c>
      <c r="P62" s="3">
        <f t="shared" si="4"/>
        <v>8.3000000000000007</v>
      </c>
      <c r="Q62" s="2">
        <f>IF('Indicator Data'!AY64="No data","x",ROUND(IF('Indicator Data'!AY64&gt;Q$140,0,IF('Indicator Data'!AY64&lt;Q$139,10,(Q$140-'Indicator Data'!AY64)/(Q$140-Q$139)*10)),1))</f>
        <v>10</v>
      </c>
      <c r="R62" s="2">
        <f>IF('Indicator Data'!AZ64="No data","x",ROUND(IF('Indicator Data'!AZ64&gt;R$140,0,IF('Indicator Data'!AZ64&lt;R$139,10,(R$140-'Indicator Data'!AZ64)/(R$140-R$139)*10)),1))</f>
        <v>8.6999999999999993</v>
      </c>
      <c r="S62" s="3">
        <f t="shared" si="5"/>
        <v>9.4</v>
      </c>
      <c r="T62" s="2">
        <f>IF('Indicator Data'!X64="No data","x",ROUND(IF('Indicator Data'!X64&gt;T$140,0,IF('Indicator Data'!X64&lt;T$139,10,(T$140-'Indicator Data'!X64)/(T$140-T$139)*10)),1))</f>
        <v>10</v>
      </c>
      <c r="U62" s="2">
        <f>IF('Indicator Data'!Y64="No data","x",ROUND(IF('Indicator Data'!Y64&gt;U$140,0,IF('Indicator Data'!Y64&lt;U$139,10,(U$140-'Indicator Data'!Y64)/(U$140-U$139)*10)),1))</f>
        <v>1.2</v>
      </c>
      <c r="V62" s="2">
        <f>IF('Indicator Data'!Z64="No data","x",ROUND(IF('Indicator Data'!Z64&gt;V$140,0,IF('Indicator Data'!Z64&lt;V$139,10,(V$140-'Indicator Data'!Z64)/(V$140-V$139)*10)),1))</f>
        <v>0</v>
      </c>
      <c r="W62" s="2">
        <f>IF('Indicator Data'!AE64="No data","x",ROUND(IF('Indicator Data'!AE64&gt;W$140,0,IF('Indicator Data'!AE64&lt;W$139,10,(W$140-'Indicator Data'!AE64)/(W$140-W$139)*10)),1))</f>
        <v>9.9</v>
      </c>
      <c r="X62" s="3">
        <f t="shared" si="6"/>
        <v>5.3</v>
      </c>
      <c r="Y62" s="5">
        <f t="shared" si="7"/>
        <v>7.7</v>
      </c>
      <c r="Z62" s="72"/>
    </row>
    <row r="63" spans="1:26">
      <c r="A63" s="8" t="s">
        <v>240</v>
      </c>
      <c r="B63" s="25" t="s">
        <v>226</v>
      </c>
      <c r="C63" s="25" t="s">
        <v>241</v>
      </c>
      <c r="D63" s="2">
        <f>IF('Indicator Data'!AR65="No data","x",ROUND(IF('Indicator Data'!AR65&gt;D$140,0,IF('Indicator Data'!AR65&lt;D$139,10,(D$140-'Indicator Data'!AR65)/(D$140-D$139)*10)),1))</f>
        <v>5.3</v>
      </c>
      <c r="E63" s="113">
        <f>('Indicator Data'!BE65+'Indicator Data'!BF65+'Indicator Data'!BG65)/'Indicator Data'!BD65*1000000</f>
        <v>0.122436949383081</v>
      </c>
      <c r="F63" s="2">
        <f t="shared" si="0"/>
        <v>8.8000000000000007</v>
      </c>
      <c r="G63" s="3">
        <f t="shared" si="1"/>
        <v>7.1</v>
      </c>
      <c r="H63" s="2">
        <f>IF('Indicator Data'!AT65="No data","x",ROUND(IF('Indicator Data'!AT65&gt;H$140,0,IF('Indicator Data'!AT65&lt;H$139,10,(H$140-'Indicator Data'!AT65)/(H$140-H$139)*10)),1))</f>
        <v>6.8</v>
      </c>
      <c r="I63" s="2">
        <f>IF('Indicator Data'!AS65="No data","x",ROUND(IF('Indicator Data'!AS65&gt;I$140,0,IF('Indicator Data'!AS65&lt;I$139,10,(I$140-'Indicator Data'!AS65)/(I$140-I$139)*10)),1))</f>
        <v>6.3</v>
      </c>
      <c r="J63" s="3">
        <f t="shared" si="2"/>
        <v>6.6</v>
      </c>
      <c r="K63" s="5">
        <f t="shared" si="3"/>
        <v>6.9</v>
      </c>
      <c r="L63" s="2">
        <f>IF('Indicator Data'!AV65="No data","x",ROUND(IF('Indicator Data'!AV65^2&gt;L$140,0,IF('Indicator Data'!AV65^2&lt;L$139,10,(L$140-'Indicator Data'!AV65^2)/(L$140-L$139)*10)),1))</f>
        <v>9.4</v>
      </c>
      <c r="M63" s="2">
        <f>IF(OR('Indicator Data'!AU65=0,'Indicator Data'!AU65="No data"),"x",ROUND(IF('Indicator Data'!AU65&gt;M$140,0,IF('Indicator Data'!AU65&lt;M$139,10,(M$140-'Indicator Data'!AU65)/(M$140-M$139)*10)),1))</f>
        <v>8.1</v>
      </c>
      <c r="N63" s="2">
        <f>IF('Indicator Data'!AW65="No data","x",ROUND(IF('Indicator Data'!AW65&gt;N$140,0,IF('Indicator Data'!AW65&lt;N$139,10,(N$140-'Indicator Data'!AW65)/(N$140-N$139)*10)),1))</f>
        <v>8.3000000000000007</v>
      </c>
      <c r="O63" s="2">
        <f>IF('Indicator Data'!AX65="No data","x",ROUND(IF('Indicator Data'!AX65&gt;O$140,0,IF('Indicator Data'!AX65&lt;O$139,10,(O$140-'Indicator Data'!AX65)/(O$140-O$139)*10)),1))</f>
        <v>7.4</v>
      </c>
      <c r="P63" s="3">
        <f t="shared" si="4"/>
        <v>8.3000000000000007</v>
      </c>
      <c r="Q63" s="2">
        <f>IF('Indicator Data'!AY65="No data","x",ROUND(IF('Indicator Data'!AY65&gt;Q$140,0,IF('Indicator Data'!AY65&lt;Q$139,10,(Q$140-'Indicator Data'!AY65)/(Q$140-Q$139)*10)),1))</f>
        <v>9.8000000000000007</v>
      </c>
      <c r="R63" s="2">
        <f>IF('Indicator Data'!AZ65="No data","x",ROUND(IF('Indicator Data'!AZ65&gt;R$140,0,IF('Indicator Data'!AZ65&lt;R$139,10,(R$140-'Indicator Data'!AZ65)/(R$140-R$139)*10)),1))</f>
        <v>10</v>
      </c>
      <c r="S63" s="3">
        <f t="shared" si="5"/>
        <v>9.9</v>
      </c>
      <c r="T63" s="2">
        <f>IF('Indicator Data'!X65="No data","x",ROUND(IF('Indicator Data'!X65&gt;T$140,0,IF('Indicator Data'!X65&lt;T$139,10,(T$140-'Indicator Data'!X65)/(T$140-T$139)*10)),1))</f>
        <v>10</v>
      </c>
      <c r="U63" s="2">
        <f>IF('Indicator Data'!Y65="No data","x",ROUND(IF('Indicator Data'!Y65&gt;U$140,0,IF('Indicator Data'!Y65&lt;U$139,10,(U$140-'Indicator Data'!Y65)/(U$140-U$139)*10)),1))</f>
        <v>1.2</v>
      </c>
      <c r="V63" s="2">
        <f>IF('Indicator Data'!Z65="No data","x",ROUND(IF('Indicator Data'!Z65&gt;V$140,0,IF('Indicator Data'!Z65&lt;V$139,10,(V$140-'Indicator Data'!Z65)/(V$140-V$139)*10)),1))</f>
        <v>1.3</v>
      </c>
      <c r="W63" s="2">
        <f>IF('Indicator Data'!AE65="No data","x",ROUND(IF('Indicator Data'!AE65&gt;W$140,0,IF('Indicator Data'!AE65&lt;W$139,10,(W$140-'Indicator Data'!AE65)/(W$140-W$139)*10)),1))</f>
        <v>9.9</v>
      </c>
      <c r="X63" s="3">
        <f t="shared" si="6"/>
        <v>5.6</v>
      </c>
      <c r="Y63" s="5">
        <f t="shared" si="7"/>
        <v>7.9</v>
      </c>
      <c r="Z63" s="72"/>
    </row>
    <row r="64" spans="1:26">
      <c r="A64" s="8" t="s">
        <v>243</v>
      </c>
      <c r="B64" s="25" t="s">
        <v>244</v>
      </c>
      <c r="C64" s="25" t="s">
        <v>245</v>
      </c>
      <c r="D64" s="2">
        <f>IF('Indicator Data'!AR66="No data","x",ROUND(IF('Indicator Data'!AR66&gt;D$140,0,IF('Indicator Data'!AR66&lt;D$139,10,(D$140-'Indicator Data'!AR66)/(D$140-D$139)*10)),1))</f>
        <v>2.8</v>
      </c>
      <c r="E64" s="113">
        <f>('Indicator Data'!BE66+'Indicator Data'!BF66+'Indicator Data'!BG66)/'Indicator Data'!BD66*1000000</f>
        <v>1.6419585951080163E-2</v>
      </c>
      <c r="F64" s="2">
        <f t="shared" si="0"/>
        <v>9.8000000000000007</v>
      </c>
      <c r="G64" s="3">
        <f t="shared" si="1"/>
        <v>6.3</v>
      </c>
      <c r="H64" s="2">
        <f>IF('Indicator Data'!AT66="No data","x",ROUND(IF('Indicator Data'!AT66&gt;H$140,0,IF('Indicator Data'!AT66&lt;H$139,10,(H$140-'Indicator Data'!AT66)/(H$140-H$139)*10)),1))</f>
        <v>7.5</v>
      </c>
      <c r="I64" s="2">
        <f>IF('Indicator Data'!AS66="No data","x",ROUND(IF('Indicator Data'!AS66&gt;I$140,0,IF('Indicator Data'!AS66&lt;I$139,10,(I$140-'Indicator Data'!AS66)/(I$140-I$139)*10)),1))</f>
        <v>6.7</v>
      </c>
      <c r="J64" s="3">
        <f t="shared" si="2"/>
        <v>7.1</v>
      </c>
      <c r="K64" s="5">
        <f t="shared" si="3"/>
        <v>6.7</v>
      </c>
      <c r="L64" s="2">
        <f>IF('Indicator Data'!AV66="No data","x",ROUND(IF('Indicator Data'!AV66^2&gt;L$140,0,IF('Indicator Data'!AV66^2&lt;L$139,10,(L$140-'Indicator Data'!AV66^2)/(L$140-L$139)*10)),1))</f>
        <v>6.6</v>
      </c>
      <c r="M64" s="2">
        <f>IF(OR('Indicator Data'!AU66=0,'Indicator Data'!AU66="No data"),"x",ROUND(IF('Indicator Data'!AU66&gt;M$140,0,IF('Indicator Data'!AU66&lt;M$139,10,(M$140-'Indicator Data'!AU66)/(M$140-M$139)*10)),1))</f>
        <v>4.0999999999999996</v>
      </c>
      <c r="N64" s="2">
        <f>IF('Indicator Data'!AW66="No data","x",ROUND(IF('Indicator Data'!AW66&gt;N$140,0,IF('Indicator Data'!AW66&lt;N$139,10,(N$140-'Indicator Data'!AW66)/(N$140-N$139)*10)),1))</f>
        <v>6.5</v>
      </c>
      <c r="O64" s="2">
        <f>IF('Indicator Data'!AX66="No data","x",ROUND(IF('Indicator Data'!AX66&gt;O$140,0,IF('Indicator Data'!AX66&lt;O$139,10,(O$140-'Indicator Data'!AX66)/(O$140-O$139)*10)),1))</f>
        <v>5</v>
      </c>
      <c r="P64" s="3">
        <f t="shared" si="4"/>
        <v>5.6</v>
      </c>
      <c r="Q64" s="2">
        <f>IF('Indicator Data'!AY66="No data","x",ROUND(IF('Indicator Data'!AY66&gt;Q$140,0,IF('Indicator Data'!AY66&lt;Q$139,10,(Q$140-'Indicator Data'!AY66)/(Q$140-Q$139)*10)),1))</f>
        <v>5.7</v>
      </c>
      <c r="R64" s="2">
        <f>IF('Indicator Data'!AZ66="No data","x",ROUND(IF('Indicator Data'!AZ66&gt;R$140,0,IF('Indicator Data'!AZ66&lt;R$139,10,(R$140-'Indicator Data'!AZ66)/(R$140-R$139)*10)),1))</f>
        <v>4.0999999999999996</v>
      </c>
      <c r="S64" s="3">
        <f t="shared" si="5"/>
        <v>4.9000000000000004</v>
      </c>
      <c r="T64" s="2">
        <f>IF('Indicator Data'!X66="No data","x",ROUND(IF('Indicator Data'!X66&gt;T$140,0,IF('Indicator Data'!X66&lt;T$139,10,(T$140-'Indicator Data'!X66)/(T$140-T$139)*10)),1))</f>
        <v>10</v>
      </c>
      <c r="U64" s="2">
        <f>IF('Indicator Data'!Y66="No data","x",ROUND(IF('Indicator Data'!Y66&gt;U$140,0,IF('Indicator Data'!Y66&lt;U$139,10,(U$140-'Indicator Data'!Y66)/(U$140-U$139)*10)),1))</f>
        <v>3.8</v>
      </c>
      <c r="V64" s="2">
        <f>IF('Indicator Data'!Z66="No data","x",ROUND(IF('Indicator Data'!Z66&gt;V$140,0,IF('Indicator Data'!Z66&lt;V$139,10,(V$140-'Indicator Data'!Z66)/(V$140-V$139)*10)),1))</f>
        <v>5.2</v>
      </c>
      <c r="W64" s="2">
        <f>IF('Indicator Data'!AE66="No data","x",ROUND(IF('Indicator Data'!AE66&gt;W$140,0,IF('Indicator Data'!AE66&lt;W$139,10,(W$140-'Indicator Data'!AE66)/(W$140-W$139)*10)),1))</f>
        <v>9.4</v>
      </c>
      <c r="X64" s="3">
        <f t="shared" si="6"/>
        <v>7.1</v>
      </c>
      <c r="Y64" s="5">
        <f t="shared" si="7"/>
        <v>5.9</v>
      </c>
      <c r="Z64" s="72"/>
    </row>
    <row r="65" spans="1:26">
      <c r="A65" s="8" t="s">
        <v>246</v>
      </c>
      <c r="B65" s="25" t="s">
        <v>244</v>
      </c>
      <c r="C65" s="25" t="s">
        <v>247</v>
      </c>
      <c r="D65" s="2">
        <f>IF('Indicator Data'!AR67="No data","x",ROUND(IF('Indicator Data'!AR67&gt;D$140,0,IF('Indicator Data'!AR67&lt;D$139,10,(D$140-'Indicator Data'!AR67)/(D$140-D$139)*10)),1))</f>
        <v>2.8</v>
      </c>
      <c r="E65" s="113">
        <f>('Indicator Data'!BE67+'Indicator Data'!BF67+'Indicator Data'!BG67)/'Indicator Data'!BD67*1000000</f>
        <v>1.6419585951080163E-2</v>
      </c>
      <c r="F65" s="2">
        <f t="shared" si="0"/>
        <v>9.8000000000000007</v>
      </c>
      <c r="G65" s="3">
        <f t="shared" si="1"/>
        <v>6.3</v>
      </c>
      <c r="H65" s="2">
        <f>IF('Indicator Data'!AT67="No data","x",ROUND(IF('Indicator Data'!AT67&gt;H$140,0,IF('Indicator Data'!AT67&lt;H$139,10,(H$140-'Indicator Data'!AT67)/(H$140-H$139)*10)),1))</f>
        <v>7.5</v>
      </c>
      <c r="I65" s="2">
        <f>IF('Indicator Data'!AS67="No data","x",ROUND(IF('Indicator Data'!AS67&gt;I$140,0,IF('Indicator Data'!AS67&lt;I$139,10,(I$140-'Indicator Data'!AS67)/(I$140-I$139)*10)),1))</f>
        <v>6.7</v>
      </c>
      <c r="J65" s="3">
        <f t="shared" si="2"/>
        <v>7.1</v>
      </c>
      <c r="K65" s="5">
        <f t="shared" si="3"/>
        <v>6.7</v>
      </c>
      <c r="L65" s="2">
        <f>IF('Indicator Data'!AV67="No data","x",ROUND(IF('Indicator Data'!AV67^2&gt;L$140,0,IF('Indicator Data'!AV67^2&lt;L$139,10,(L$140-'Indicator Data'!AV67^2)/(L$140-L$139)*10)),1))</f>
        <v>6.6</v>
      </c>
      <c r="M65" s="2">
        <f>IF(OR('Indicator Data'!AU67=0,'Indicator Data'!AU67="No data"),"x",ROUND(IF('Indicator Data'!AU67&gt;M$140,0,IF('Indicator Data'!AU67&lt;M$139,10,(M$140-'Indicator Data'!AU67)/(M$140-M$139)*10)),1))</f>
        <v>4.0999999999999996</v>
      </c>
      <c r="N65" s="2">
        <f>IF('Indicator Data'!AW67="No data","x",ROUND(IF('Indicator Data'!AW67&gt;N$140,0,IF('Indicator Data'!AW67&lt;N$139,10,(N$140-'Indicator Data'!AW67)/(N$140-N$139)*10)),1))</f>
        <v>6.5</v>
      </c>
      <c r="O65" s="2">
        <f>IF('Indicator Data'!AX67="No data","x",ROUND(IF('Indicator Data'!AX67&gt;O$140,0,IF('Indicator Data'!AX67&lt;O$139,10,(O$140-'Indicator Data'!AX67)/(O$140-O$139)*10)),1))</f>
        <v>5</v>
      </c>
      <c r="P65" s="3">
        <f t="shared" si="4"/>
        <v>5.6</v>
      </c>
      <c r="Q65" s="2">
        <f>IF('Indicator Data'!AY67="No data","x",ROUND(IF('Indicator Data'!AY67&gt;Q$140,0,IF('Indicator Data'!AY67&lt;Q$139,10,(Q$140-'Indicator Data'!AY67)/(Q$140-Q$139)*10)),1))</f>
        <v>6.5</v>
      </c>
      <c r="R65" s="2">
        <f>IF('Indicator Data'!AZ67="No data","x",ROUND(IF('Indicator Data'!AZ67&gt;R$140,0,IF('Indicator Data'!AZ67&lt;R$139,10,(R$140-'Indicator Data'!AZ67)/(R$140-R$139)*10)),1))</f>
        <v>8.6</v>
      </c>
      <c r="S65" s="3">
        <f t="shared" si="5"/>
        <v>7.6</v>
      </c>
      <c r="T65" s="2">
        <f>IF('Indicator Data'!X67="No data","x",ROUND(IF('Indicator Data'!X67&gt;T$140,0,IF('Indicator Data'!X67&lt;T$139,10,(T$140-'Indicator Data'!X67)/(T$140-T$139)*10)),1))</f>
        <v>10</v>
      </c>
      <c r="U65" s="2">
        <f>IF('Indicator Data'!Y67="No data","x",ROUND(IF('Indicator Data'!Y67&gt;U$140,0,IF('Indicator Data'!Y67&lt;U$139,10,(U$140-'Indicator Data'!Y67)/(U$140-U$139)*10)),1))</f>
        <v>3.8</v>
      </c>
      <c r="V65" s="2">
        <f>IF('Indicator Data'!Z67="No data","x",ROUND(IF('Indicator Data'!Z67&gt;V$140,0,IF('Indicator Data'!Z67&lt;V$139,10,(V$140-'Indicator Data'!Z67)/(V$140-V$139)*10)),1))</f>
        <v>8.6999999999999993</v>
      </c>
      <c r="W65" s="2">
        <f>IF('Indicator Data'!AE67="No data","x",ROUND(IF('Indicator Data'!AE67&gt;W$140,0,IF('Indicator Data'!AE67&lt;W$139,10,(W$140-'Indicator Data'!AE67)/(W$140-W$139)*10)),1))</f>
        <v>9.4</v>
      </c>
      <c r="X65" s="3">
        <f t="shared" si="6"/>
        <v>8</v>
      </c>
      <c r="Y65" s="5">
        <f t="shared" si="7"/>
        <v>7.1</v>
      </c>
      <c r="Z65" s="72"/>
    </row>
    <row r="66" spans="1:26">
      <c r="A66" s="8" t="s">
        <v>248</v>
      </c>
      <c r="B66" s="25" t="s">
        <v>244</v>
      </c>
      <c r="C66" s="25" t="s">
        <v>249</v>
      </c>
      <c r="D66" s="2">
        <f>IF('Indicator Data'!AR68="No data","x",ROUND(IF('Indicator Data'!AR68&gt;D$140,0,IF('Indicator Data'!AR68&lt;D$139,10,(D$140-'Indicator Data'!AR68)/(D$140-D$139)*10)),1))</f>
        <v>2.8</v>
      </c>
      <c r="E66" s="113">
        <f>('Indicator Data'!BE68+'Indicator Data'!BF68+'Indicator Data'!BG68)/'Indicator Data'!BD68*1000000</f>
        <v>1.6419585951080163E-2</v>
      </c>
      <c r="F66" s="2">
        <f t="shared" si="0"/>
        <v>9.8000000000000007</v>
      </c>
      <c r="G66" s="3">
        <f t="shared" si="1"/>
        <v>6.3</v>
      </c>
      <c r="H66" s="2">
        <f>IF('Indicator Data'!AT68="No data","x",ROUND(IF('Indicator Data'!AT68&gt;H$140,0,IF('Indicator Data'!AT68&lt;H$139,10,(H$140-'Indicator Data'!AT68)/(H$140-H$139)*10)),1))</f>
        <v>7.5</v>
      </c>
      <c r="I66" s="2">
        <f>IF('Indicator Data'!AS68="No data","x",ROUND(IF('Indicator Data'!AS68&gt;I$140,0,IF('Indicator Data'!AS68&lt;I$139,10,(I$140-'Indicator Data'!AS68)/(I$140-I$139)*10)),1))</f>
        <v>6.7</v>
      </c>
      <c r="J66" s="3">
        <f t="shared" si="2"/>
        <v>7.1</v>
      </c>
      <c r="K66" s="5">
        <f t="shared" si="3"/>
        <v>6.7</v>
      </c>
      <c r="L66" s="2">
        <f>IF('Indicator Data'!AV68="No data","x",ROUND(IF('Indicator Data'!AV68^2&gt;L$140,0,IF('Indicator Data'!AV68^2&lt;L$139,10,(L$140-'Indicator Data'!AV68^2)/(L$140-L$139)*10)),1))</f>
        <v>6.6</v>
      </c>
      <c r="M66" s="2">
        <f>IF(OR('Indicator Data'!AU68=0,'Indicator Data'!AU68="No data"),"x",ROUND(IF('Indicator Data'!AU68&gt;M$140,0,IF('Indicator Data'!AU68&lt;M$139,10,(M$140-'Indicator Data'!AU68)/(M$140-M$139)*10)),1))</f>
        <v>4.0999999999999996</v>
      </c>
      <c r="N66" s="2">
        <f>IF('Indicator Data'!AW68="No data","x",ROUND(IF('Indicator Data'!AW68&gt;N$140,0,IF('Indicator Data'!AW68&lt;N$139,10,(N$140-'Indicator Data'!AW68)/(N$140-N$139)*10)),1))</f>
        <v>6.5</v>
      </c>
      <c r="O66" s="2">
        <f>IF('Indicator Data'!AX68="No data","x",ROUND(IF('Indicator Data'!AX68&gt;O$140,0,IF('Indicator Data'!AX68&lt;O$139,10,(O$140-'Indicator Data'!AX68)/(O$140-O$139)*10)),1))</f>
        <v>5</v>
      </c>
      <c r="P66" s="3">
        <f t="shared" si="4"/>
        <v>5.6</v>
      </c>
      <c r="Q66" s="2">
        <f>IF('Indicator Data'!AY68="No data","x",ROUND(IF('Indicator Data'!AY68&gt;Q$140,0,IF('Indicator Data'!AY68&lt;Q$139,10,(Q$140-'Indicator Data'!AY68)/(Q$140-Q$139)*10)),1))</f>
        <v>7</v>
      </c>
      <c r="R66" s="2">
        <f>IF('Indicator Data'!AZ68="No data","x",ROUND(IF('Indicator Data'!AZ68&gt;R$140,0,IF('Indicator Data'!AZ68&lt;R$139,10,(R$140-'Indicator Data'!AZ68)/(R$140-R$139)*10)),1))</f>
        <v>4.0999999999999996</v>
      </c>
      <c r="S66" s="3">
        <f t="shared" si="5"/>
        <v>5.6</v>
      </c>
      <c r="T66" s="2">
        <f>IF('Indicator Data'!X68="No data","x",ROUND(IF('Indicator Data'!X68&gt;T$140,0,IF('Indicator Data'!X68&lt;T$139,10,(T$140-'Indicator Data'!X68)/(T$140-T$139)*10)),1))</f>
        <v>10</v>
      </c>
      <c r="U66" s="2">
        <f>IF('Indicator Data'!Y68="No data","x",ROUND(IF('Indicator Data'!Y68&gt;U$140,0,IF('Indicator Data'!Y68&lt;U$139,10,(U$140-'Indicator Data'!Y68)/(U$140-U$139)*10)),1))</f>
        <v>3.8</v>
      </c>
      <c r="V66" s="2">
        <f>IF('Indicator Data'!Z68="No data","x",ROUND(IF('Indicator Data'!Z68&gt;V$140,0,IF('Indicator Data'!Z68&lt;V$139,10,(V$140-'Indicator Data'!Z68)/(V$140-V$139)*10)),1))</f>
        <v>9.1</v>
      </c>
      <c r="W66" s="2">
        <f>IF('Indicator Data'!AE68="No data","x",ROUND(IF('Indicator Data'!AE68&gt;W$140,0,IF('Indicator Data'!AE68&lt;W$139,10,(W$140-'Indicator Data'!AE68)/(W$140-W$139)*10)),1))</f>
        <v>9.4</v>
      </c>
      <c r="X66" s="3">
        <f t="shared" si="6"/>
        <v>8.1</v>
      </c>
      <c r="Y66" s="5">
        <f t="shared" si="7"/>
        <v>6.4</v>
      </c>
      <c r="Z66" s="72"/>
    </row>
    <row r="67" spans="1:26">
      <c r="A67" s="8" t="s">
        <v>250</v>
      </c>
      <c r="B67" s="25" t="s">
        <v>244</v>
      </c>
      <c r="C67" s="25" t="s">
        <v>251</v>
      </c>
      <c r="D67" s="2">
        <f>IF('Indicator Data'!AR69="No data","x",ROUND(IF('Indicator Data'!AR69&gt;D$140,0,IF('Indicator Data'!AR69&lt;D$139,10,(D$140-'Indicator Data'!AR69)/(D$140-D$139)*10)),1))</f>
        <v>2.8</v>
      </c>
      <c r="E67" s="113">
        <f>('Indicator Data'!BE69+'Indicator Data'!BF69+'Indicator Data'!BG69)/'Indicator Data'!BD69*1000000</f>
        <v>1.6419585951080163E-2</v>
      </c>
      <c r="F67" s="2">
        <f t="shared" si="0"/>
        <v>9.8000000000000007</v>
      </c>
      <c r="G67" s="3">
        <f t="shared" si="1"/>
        <v>6.3</v>
      </c>
      <c r="H67" s="2">
        <f>IF('Indicator Data'!AT69="No data","x",ROUND(IF('Indicator Data'!AT69&gt;H$140,0,IF('Indicator Data'!AT69&lt;H$139,10,(H$140-'Indicator Data'!AT69)/(H$140-H$139)*10)),1))</f>
        <v>7.5</v>
      </c>
      <c r="I67" s="2">
        <f>IF('Indicator Data'!AS69="No data","x",ROUND(IF('Indicator Data'!AS69&gt;I$140,0,IF('Indicator Data'!AS69&lt;I$139,10,(I$140-'Indicator Data'!AS69)/(I$140-I$139)*10)),1))</f>
        <v>6.7</v>
      </c>
      <c r="J67" s="3">
        <f t="shared" si="2"/>
        <v>7.1</v>
      </c>
      <c r="K67" s="5">
        <f t="shared" si="3"/>
        <v>6.7</v>
      </c>
      <c r="L67" s="2">
        <f>IF('Indicator Data'!AV69="No data","x",ROUND(IF('Indicator Data'!AV69^2&gt;L$140,0,IF('Indicator Data'!AV69^2&lt;L$139,10,(L$140-'Indicator Data'!AV69^2)/(L$140-L$139)*10)),1))</f>
        <v>6.6</v>
      </c>
      <c r="M67" s="2">
        <f>IF(OR('Indicator Data'!AU69=0,'Indicator Data'!AU69="No data"),"x",ROUND(IF('Indicator Data'!AU69&gt;M$140,0,IF('Indicator Data'!AU69&lt;M$139,10,(M$140-'Indicator Data'!AU69)/(M$140-M$139)*10)),1))</f>
        <v>4.0999999999999996</v>
      </c>
      <c r="N67" s="2">
        <f>IF('Indicator Data'!AW69="No data","x",ROUND(IF('Indicator Data'!AW69&gt;N$140,0,IF('Indicator Data'!AW69&lt;N$139,10,(N$140-'Indicator Data'!AW69)/(N$140-N$139)*10)),1))</f>
        <v>6.5</v>
      </c>
      <c r="O67" s="2">
        <f>IF('Indicator Data'!AX69="No data","x",ROUND(IF('Indicator Data'!AX69&gt;O$140,0,IF('Indicator Data'!AX69&lt;O$139,10,(O$140-'Indicator Data'!AX69)/(O$140-O$139)*10)),1))</f>
        <v>5</v>
      </c>
      <c r="P67" s="3">
        <f t="shared" si="4"/>
        <v>5.6</v>
      </c>
      <c r="Q67" s="2">
        <f>IF('Indicator Data'!AY69="No data","x",ROUND(IF('Indicator Data'!AY69&gt;Q$140,0,IF('Indicator Data'!AY69&lt;Q$139,10,(Q$140-'Indicator Data'!AY69)/(Q$140-Q$139)*10)),1))</f>
        <v>5.7</v>
      </c>
      <c r="R67" s="2">
        <f>IF('Indicator Data'!AZ69="No data","x",ROUND(IF('Indicator Data'!AZ69&gt;R$140,0,IF('Indicator Data'!AZ69&lt;R$139,10,(R$140-'Indicator Data'!AZ69)/(R$140-R$139)*10)),1))</f>
        <v>4.0999999999999996</v>
      </c>
      <c r="S67" s="3">
        <f t="shared" si="5"/>
        <v>4.9000000000000004</v>
      </c>
      <c r="T67" s="2">
        <f>IF('Indicator Data'!X69="No data","x",ROUND(IF('Indicator Data'!X69&gt;T$140,0,IF('Indicator Data'!X69&lt;T$139,10,(T$140-'Indicator Data'!X69)/(T$140-T$139)*10)),1))</f>
        <v>10</v>
      </c>
      <c r="U67" s="2">
        <f>IF('Indicator Data'!Y69="No data","x",ROUND(IF('Indicator Data'!Y69&gt;U$140,0,IF('Indicator Data'!Y69&lt;U$139,10,(U$140-'Indicator Data'!Y69)/(U$140-U$139)*10)),1))</f>
        <v>3.8</v>
      </c>
      <c r="V67" s="2">
        <f>IF('Indicator Data'!Z69="No data","x",ROUND(IF('Indicator Data'!Z69&gt;V$140,0,IF('Indicator Data'!Z69&lt;V$139,10,(V$140-'Indicator Data'!Z69)/(V$140-V$139)*10)),1))</f>
        <v>4.7</v>
      </c>
      <c r="W67" s="2">
        <f>IF('Indicator Data'!AE69="No data","x",ROUND(IF('Indicator Data'!AE69&gt;W$140,0,IF('Indicator Data'!AE69&lt;W$139,10,(W$140-'Indicator Data'!AE69)/(W$140-W$139)*10)),1))</f>
        <v>9.4</v>
      </c>
      <c r="X67" s="3">
        <f t="shared" si="6"/>
        <v>7</v>
      </c>
      <c r="Y67" s="5">
        <f t="shared" si="7"/>
        <v>5.8</v>
      </c>
      <c r="Z67" s="72"/>
    </row>
    <row r="68" spans="1:26">
      <c r="A68" s="8" t="s">
        <v>252</v>
      </c>
      <c r="B68" s="25" t="s">
        <v>244</v>
      </c>
      <c r="C68" s="25" t="s">
        <v>253</v>
      </c>
      <c r="D68" s="2">
        <f>IF('Indicator Data'!AR70="No data","x",ROUND(IF('Indicator Data'!AR70&gt;D$140,0,IF('Indicator Data'!AR70&lt;D$139,10,(D$140-'Indicator Data'!AR70)/(D$140-D$139)*10)),1))</f>
        <v>2.8</v>
      </c>
      <c r="E68" s="113">
        <f>('Indicator Data'!BE70+'Indicator Data'!BF70+'Indicator Data'!BG70)/'Indicator Data'!BD70*1000000</f>
        <v>1.6419585951080163E-2</v>
      </c>
      <c r="F68" s="2">
        <f t="shared" ref="F68:F119" si="8">ROUND(IF(E68&gt;F$140,0,IF(E68&lt;F$139,10,(F$140-E68)/(F$140-F$139)*10)),1)</f>
        <v>9.8000000000000007</v>
      </c>
      <c r="G68" s="3">
        <f t="shared" ref="G68:G119" si="9">ROUND(AVERAGE(D68,F68),1)</f>
        <v>6.3</v>
      </c>
      <c r="H68" s="2">
        <f>IF('Indicator Data'!AT70="No data","x",ROUND(IF('Indicator Data'!AT70&gt;H$140,0,IF('Indicator Data'!AT70&lt;H$139,10,(H$140-'Indicator Data'!AT70)/(H$140-H$139)*10)),1))</f>
        <v>7.5</v>
      </c>
      <c r="I68" s="2">
        <f>IF('Indicator Data'!AS70="No data","x",ROUND(IF('Indicator Data'!AS70&gt;I$140,0,IF('Indicator Data'!AS70&lt;I$139,10,(I$140-'Indicator Data'!AS70)/(I$140-I$139)*10)),1))</f>
        <v>6.7</v>
      </c>
      <c r="J68" s="3">
        <f t="shared" ref="J68:J119" si="10">IF(AND(H68="x",I68="x"),"x",ROUND(AVERAGE(H68,I68),1))</f>
        <v>7.1</v>
      </c>
      <c r="K68" s="5">
        <f t="shared" ref="K68:K119" si="11">ROUND(AVERAGE(G68,J68),1)</f>
        <v>6.7</v>
      </c>
      <c r="L68" s="2">
        <f>IF('Indicator Data'!AV70="No data","x",ROUND(IF('Indicator Data'!AV70^2&gt;L$140,0,IF('Indicator Data'!AV70^2&lt;L$139,10,(L$140-'Indicator Data'!AV70^2)/(L$140-L$139)*10)),1))</f>
        <v>6.6</v>
      </c>
      <c r="M68" s="2">
        <f>IF(OR('Indicator Data'!AU70=0,'Indicator Data'!AU70="No data"),"x",ROUND(IF('Indicator Data'!AU70&gt;M$140,0,IF('Indicator Data'!AU70&lt;M$139,10,(M$140-'Indicator Data'!AU70)/(M$140-M$139)*10)),1))</f>
        <v>4.0999999999999996</v>
      </c>
      <c r="N68" s="2">
        <f>IF('Indicator Data'!AW70="No data","x",ROUND(IF('Indicator Data'!AW70&gt;N$140,0,IF('Indicator Data'!AW70&lt;N$139,10,(N$140-'Indicator Data'!AW70)/(N$140-N$139)*10)),1))</f>
        <v>6.5</v>
      </c>
      <c r="O68" s="2">
        <f>IF('Indicator Data'!AX70="No data","x",ROUND(IF('Indicator Data'!AX70&gt;O$140,0,IF('Indicator Data'!AX70&lt;O$139,10,(O$140-'Indicator Data'!AX70)/(O$140-O$139)*10)),1))</f>
        <v>5</v>
      </c>
      <c r="P68" s="3">
        <f t="shared" ref="P68:P119" si="12">IF(AND(L68="x",M68="x",N68="x",O68="x"),"x",ROUND(AVERAGE(L68,M68,N68,O68),1))</f>
        <v>5.6</v>
      </c>
      <c r="Q68" s="2">
        <f>IF('Indicator Data'!AY70="No data","x",ROUND(IF('Indicator Data'!AY70&gt;Q$140,0,IF('Indicator Data'!AY70&lt;Q$139,10,(Q$140-'Indicator Data'!AY70)/(Q$140-Q$139)*10)),1))</f>
        <v>6.5</v>
      </c>
      <c r="R68" s="2">
        <f>IF('Indicator Data'!AZ70="No data","x",ROUND(IF('Indicator Data'!AZ70&gt;R$140,0,IF('Indicator Data'!AZ70&lt;R$139,10,(R$140-'Indicator Data'!AZ70)/(R$140-R$139)*10)),1))</f>
        <v>8.6</v>
      </c>
      <c r="S68" s="3">
        <f t="shared" ref="S68:S119" si="13">IF(AND(Q68="x",R68="x"),"x",ROUND(AVERAGE(R68,Q68),1))</f>
        <v>7.6</v>
      </c>
      <c r="T68" s="2">
        <f>IF('Indicator Data'!X70="No data","x",ROUND(IF('Indicator Data'!X70&gt;T$140,0,IF('Indicator Data'!X70&lt;T$139,10,(T$140-'Indicator Data'!X70)/(T$140-T$139)*10)),1))</f>
        <v>10</v>
      </c>
      <c r="U68" s="2">
        <f>IF('Indicator Data'!Y70="No data","x",ROUND(IF('Indicator Data'!Y70&gt;U$140,0,IF('Indicator Data'!Y70&lt;U$139,10,(U$140-'Indicator Data'!Y70)/(U$140-U$139)*10)),1))</f>
        <v>3.8</v>
      </c>
      <c r="V68" s="2">
        <f>IF('Indicator Data'!Z70="No data","x",ROUND(IF('Indicator Data'!Z70&gt;V$140,0,IF('Indicator Data'!Z70&lt;V$139,10,(V$140-'Indicator Data'!Z70)/(V$140-V$139)*10)),1))</f>
        <v>10</v>
      </c>
      <c r="W68" s="2">
        <f>IF('Indicator Data'!AE70="No data","x",ROUND(IF('Indicator Data'!AE70&gt;W$140,0,IF('Indicator Data'!AE70&lt;W$139,10,(W$140-'Indicator Data'!AE70)/(W$140-W$139)*10)),1))</f>
        <v>9.4</v>
      </c>
      <c r="X68" s="3">
        <f t="shared" ref="X68:X119" si="14">IF(AND(T68="x",V68="x",W68="x"),"x",ROUND(AVERAGE(T68,V68,W68,U68),1))</f>
        <v>8.3000000000000007</v>
      </c>
      <c r="Y68" s="5">
        <f t="shared" ref="Y68:Y119" si="15">ROUND(AVERAGE(S68,P68,X68),1)</f>
        <v>7.2</v>
      </c>
      <c r="Z68" s="72"/>
    </row>
    <row r="69" spans="1:26">
      <c r="A69" s="8" t="s">
        <v>254</v>
      </c>
      <c r="B69" s="25" t="s">
        <v>244</v>
      </c>
      <c r="C69" s="25" t="s">
        <v>255</v>
      </c>
      <c r="D69" s="2">
        <f>IF('Indicator Data'!AR71="No data","x",ROUND(IF('Indicator Data'!AR71&gt;D$140,0,IF('Indicator Data'!AR71&lt;D$139,10,(D$140-'Indicator Data'!AR71)/(D$140-D$139)*10)),1))</f>
        <v>2.8</v>
      </c>
      <c r="E69" s="113">
        <f>('Indicator Data'!BE71+'Indicator Data'!BF71+'Indicator Data'!BG71)/'Indicator Data'!BD71*1000000</f>
        <v>1.6419585951080163E-2</v>
      </c>
      <c r="F69" s="2">
        <f t="shared" si="8"/>
        <v>9.8000000000000007</v>
      </c>
      <c r="G69" s="3">
        <f t="shared" si="9"/>
        <v>6.3</v>
      </c>
      <c r="H69" s="2">
        <f>IF('Indicator Data'!AT71="No data","x",ROUND(IF('Indicator Data'!AT71&gt;H$140,0,IF('Indicator Data'!AT71&lt;H$139,10,(H$140-'Indicator Data'!AT71)/(H$140-H$139)*10)),1))</f>
        <v>7.5</v>
      </c>
      <c r="I69" s="2">
        <f>IF('Indicator Data'!AS71="No data","x",ROUND(IF('Indicator Data'!AS71&gt;I$140,0,IF('Indicator Data'!AS71&lt;I$139,10,(I$140-'Indicator Data'!AS71)/(I$140-I$139)*10)),1))</f>
        <v>6.7</v>
      </c>
      <c r="J69" s="3">
        <f t="shared" si="10"/>
        <v>7.1</v>
      </c>
      <c r="K69" s="5">
        <f t="shared" si="11"/>
        <v>6.7</v>
      </c>
      <c r="L69" s="2">
        <f>IF('Indicator Data'!AV71="No data","x",ROUND(IF('Indicator Data'!AV71^2&gt;L$140,0,IF('Indicator Data'!AV71^2&lt;L$139,10,(L$140-'Indicator Data'!AV71^2)/(L$140-L$139)*10)),1))</f>
        <v>6.6</v>
      </c>
      <c r="M69" s="2">
        <f>IF(OR('Indicator Data'!AU71=0,'Indicator Data'!AU71="No data"),"x",ROUND(IF('Indicator Data'!AU71&gt;M$140,0,IF('Indicator Data'!AU71&lt;M$139,10,(M$140-'Indicator Data'!AU71)/(M$140-M$139)*10)),1))</f>
        <v>4.0999999999999996</v>
      </c>
      <c r="N69" s="2">
        <f>IF('Indicator Data'!AW71="No data","x",ROUND(IF('Indicator Data'!AW71&gt;N$140,0,IF('Indicator Data'!AW71&lt;N$139,10,(N$140-'Indicator Data'!AW71)/(N$140-N$139)*10)),1))</f>
        <v>6.5</v>
      </c>
      <c r="O69" s="2">
        <f>IF('Indicator Data'!AX71="No data","x",ROUND(IF('Indicator Data'!AX71&gt;O$140,0,IF('Indicator Data'!AX71&lt;O$139,10,(O$140-'Indicator Data'!AX71)/(O$140-O$139)*10)),1))</f>
        <v>5</v>
      </c>
      <c r="P69" s="3">
        <f t="shared" si="12"/>
        <v>5.6</v>
      </c>
      <c r="Q69" s="2">
        <f>IF('Indicator Data'!AY71="No data","x",ROUND(IF('Indicator Data'!AY71&gt;Q$140,0,IF('Indicator Data'!AY71&lt;Q$139,10,(Q$140-'Indicator Data'!AY71)/(Q$140-Q$139)*10)),1))</f>
        <v>7</v>
      </c>
      <c r="R69" s="2">
        <f>IF('Indicator Data'!AZ71="No data","x",ROUND(IF('Indicator Data'!AZ71&gt;R$140,0,IF('Indicator Data'!AZ71&lt;R$139,10,(R$140-'Indicator Data'!AZ71)/(R$140-R$139)*10)),1))</f>
        <v>4.0999999999999996</v>
      </c>
      <c r="S69" s="3">
        <f t="shared" si="13"/>
        <v>5.6</v>
      </c>
      <c r="T69" s="2">
        <f>IF('Indicator Data'!X71="No data","x",ROUND(IF('Indicator Data'!X71&gt;T$140,0,IF('Indicator Data'!X71&lt;T$139,10,(T$140-'Indicator Data'!X71)/(T$140-T$139)*10)),1))</f>
        <v>10</v>
      </c>
      <c r="U69" s="2">
        <f>IF('Indicator Data'!Y71="No data","x",ROUND(IF('Indicator Data'!Y71&gt;U$140,0,IF('Indicator Data'!Y71&lt;U$139,10,(U$140-'Indicator Data'!Y71)/(U$140-U$139)*10)),1))</f>
        <v>3.8</v>
      </c>
      <c r="V69" s="2">
        <f>IF('Indicator Data'!Z71="No data","x",ROUND(IF('Indicator Data'!Z71&gt;V$140,0,IF('Indicator Data'!Z71&lt;V$139,10,(V$140-'Indicator Data'!Z71)/(V$140-V$139)*10)),1))</f>
        <v>7.1</v>
      </c>
      <c r="W69" s="2">
        <f>IF('Indicator Data'!AE71="No data","x",ROUND(IF('Indicator Data'!AE71&gt;W$140,0,IF('Indicator Data'!AE71&lt;W$139,10,(W$140-'Indicator Data'!AE71)/(W$140-W$139)*10)),1))</f>
        <v>9.4</v>
      </c>
      <c r="X69" s="3">
        <f t="shared" si="14"/>
        <v>7.6</v>
      </c>
      <c r="Y69" s="5">
        <f t="shared" si="15"/>
        <v>6.3</v>
      </c>
      <c r="Z69" s="72"/>
    </row>
    <row r="70" spans="1:26">
      <c r="A70" s="8" t="s">
        <v>256</v>
      </c>
      <c r="B70" s="25" t="s">
        <v>244</v>
      </c>
      <c r="C70" s="25" t="s">
        <v>257</v>
      </c>
      <c r="D70" s="2">
        <f>IF('Indicator Data'!AR72="No data","x",ROUND(IF('Indicator Data'!AR72&gt;D$140,0,IF('Indicator Data'!AR72&lt;D$139,10,(D$140-'Indicator Data'!AR72)/(D$140-D$139)*10)),1))</f>
        <v>2.8</v>
      </c>
      <c r="E70" s="113">
        <f>('Indicator Data'!BE72+'Indicator Data'!BF72+'Indicator Data'!BG72)/'Indicator Data'!BD72*1000000</f>
        <v>1.6419585951080163E-2</v>
      </c>
      <c r="F70" s="2">
        <f t="shared" si="8"/>
        <v>9.8000000000000007</v>
      </c>
      <c r="G70" s="3">
        <f t="shared" si="9"/>
        <v>6.3</v>
      </c>
      <c r="H70" s="2">
        <f>IF('Indicator Data'!AT72="No data","x",ROUND(IF('Indicator Data'!AT72&gt;H$140,0,IF('Indicator Data'!AT72&lt;H$139,10,(H$140-'Indicator Data'!AT72)/(H$140-H$139)*10)),1))</f>
        <v>7.5</v>
      </c>
      <c r="I70" s="2">
        <f>IF('Indicator Data'!AS72="No data","x",ROUND(IF('Indicator Data'!AS72&gt;I$140,0,IF('Indicator Data'!AS72&lt;I$139,10,(I$140-'Indicator Data'!AS72)/(I$140-I$139)*10)),1))</f>
        <v>6.7</v>
      </c>
      <c r="J70" s="3">
        <f t="shared" si="10"/>
        <v>7.1</v>
      </c>
      <c r="K70" s="5">
        <f t="shared" si="11"/>
        <v>6.7</v>
      </c>
      <c r="L70" s="2">
        <f>IF('Indicator Data'!AV72="No data","x",ROUND(IF('Indicator Data'!AV72^2&gt;L$140,0,IF('Indicator Data'!AV72^2&lt;L$139,10,(L$140-'Indicator Data'!AV72^2)/(L$140-L$139)*10)),1))</f>
        <v>6.6</v>
      </c>
      <c r="M70" s="2">
        <f>IF(OR('Indicator Data'!AU72=0,'Indicator Data'!AU72="No data"),"x",ROUND(IF('Indicator Data'!AU72&gt;M$140,0,IF('Indicator Data'!AU72&lt;M$139,10,(M$140-'Indicator Data'!AU72)/(M$140-M$139)*10)),1))</f>
        <v>4.0999999999999996</v>
      </c>
      <c r="N70" s="2">
        <f>IF('Indicator Data'!AW72="No data","x",ROUND(IF('Indicator Data'!AW72&gt;N$140,0,IF('Indicator Data'!AW72&lt;N$139,10,(N$140-'Indicator Data'!AW72)/(N$140-N$139)*10)),1))</f>
        <v>6.5</v>
      </c>
      <c r="O70" s="2">
        <f>IF('Indicator Data'!AX72="No data","x",ROUND(IF('Indicator Data'!AX72&gt;O$140,0,IF('Indicator Data'!AX72&lt;O$139,10,(O$140-'Indicator Data'!AX72)/(O$140-O$139)*10)),1))</f>
        <v>5</v>
      </c>
      <c r="P70" s="3">
        <f t="shared" si="12"/>
        <v>5.6</v>
      </c>
      <c r="Q70" s="2">
        <f>IF('Indicator Data'!AY72="No data","x",ROUND(IF('Indicator Data'!AY72&gt;Q$140,0,IF('Indicator Data'!AY72&lt;Q$139,10,(Q$140-'Indicator Data'!AY72)/(Q$140-Q$139)*10)),1))</f>
        <v>8.5</v>
      </c>
      <c r="R70" s="2">
        <f>IF('Indicator Data'!AZ72="No data","x",ROUND(IF('Indicator Data'!AZ72&gt;R$140,0,IF('Indicator Data'!AZ72&lt;R$139,10,(R$140-'Indicator Data'!AZ72)/(R$140-R$139)*10)),1))</f>
        <v>6.7</v>
      </c>
      <c r="S70" s="3">
        <f t="shared" si="13"/>
        <v>7.6</v>
      </c>
      <c r="T70" s="2">
        <f>IF('Indicator Data'!X72="No data","x",ROUND(IF('Indicator Data'!X72&gt;T$140,0,IF('Indicator Data'!X72&lt;T$139,10,(T$140-'Indicator Data'!X72)/(T$140-T$139)*10)),1))</f>
        <v>10</v>
      </c>
      <c r="U70" s="2">
        <f>IF('Indicator Data'!Y72="No data","x",ROUND(IF('Indicator Data'!Y72&gt;U$140,0,IF('Indicator Data'!Y72&lt;U$139,10,(U$140-'Indicator Data'!Y72)/(U$140-U$139)*10)),1))</f>
        <v>3.8</v>
      </c>
      <c r="V70" s="2">
        <f>IF('Indicator Data'!Z72="No data","x",ROUND(IF('Indicator Data'!Z72&gt;V$140,0,IF('Indicator Data'!Z72&lt;V$139,10,(V$140-'Indicator Data'!Z72)/(V$140-V$139)*10)),1))</f>
        <v>8.9</v>
      </c>
      <c r="W70" s="2">
        <f>IF('Indicator Data'!AE72="No data","x",ROUND(IF('Indicator Data'!AE72&gt;W$140,0,IF('Indicator Data'!AE72&lt;W$139,10,(W$140-'Indicator Data'!AE72)/(W$140-W$139)*10)),1))</f>
        <v>9.4</v>
      </c>
      <c r="X70" s="3">
        <f t="shared" si="14"/>
        <v>8</v>
      </c>
      <c r="Y70" s="5">
        <f t="shared" si="15"/>
        <v>7.1</v>
      </c>
      <c r="Z70" s="72"/>
    </row>
    <row r="71" spans="1:26">
      <c r="A71" s="8" t="s">
        <v>258</v>
      </c>
      <c r="B71" s="25" t="s">
        <v>244</v>
      </c>
      <c r="C71" s="25" t="s">
        <v>259</v>
      </c>
      <c r="D71" s="2">
        <f>IF('Indicator Data'!AR73="No data","x",ROUND(IF('Indicator Data'!AR73&gt;D$140,0,IF('Indicator Data'!AR73&lt;D$139,10,(D$140-'Indicator Data'!AR73)/(D$140-D$139)*10)),1))</f>
        <v>2.8</v>
      </c>
      <c r="E71" s="113">
        <f>('Indicator Data'!BE73+'Indicator Data'!BF73+'Indicator Data'!BG73)/'Indicator Data'!BD73*1000000</f>
        <v>1.6419585951080163E-2</v>
      </c>
      <c r="F71" s="2">
        <f t="shared" si="8"/>
        <v>9.8000000000000007</v>
      </c>
      <c r="G71" s="3">
        <f t="shared" si="9"/>
        <v>6.3</v>
      </c>
      <c r="H71" s="2">
        <f>IF('Indicator Data'!AT73="No data","x",ROUND(IF('Indicator Data'!AT73&gt;H$140,0,IF('Indicator Data'!AT73&lt;H$139,10,(H$140-'Indicator Data'!AT73)/(H$140-H$139)*10)),1))</f>
        <v>7.5</v>
      </c>
      <c r="I71" s="2">
        <f>IF('Indicator Data'!AS73="No data","x",ROUND(IF('Indicator Data'!AS73&gt;I$140,0,IF('Indicator Data'!AS73&lt;I$139,10,(I$140-'Indicator Data'!AS73)/(I$140-I$139)*10)),1))</f>
        <v>6.7</v>
      </c>
      <c r="J71" s="3">
        <f t="shared" si="10"/>
        <v>7.1</v>
      </c>
      <c r="K71" s="5">
        <f t="shared" si="11"/>
        <v>6.7</v>
      </c>
      <c r="L71" s="2">
        <f>IF('Indicator Data'!AV73="No data","x",ROUND(IF('Indicator Data'!AV73^2&gt;L$140,0,IF('Indicator Data'!AV73^2&lt;L$139,10,(L$140-'Indicator Data'!AV73^2)/(L$140-L$139)*10)),1))</f>
        <v>6.6</v>
      </c>
      <c r="M71" s="2">
        <f>IF(OR('Indicator Data'!AU73=0,'Indicator Data'!AU73="No data"),"x",ROUND(IF('Indicator Data'!AU73&gt;M$140,0,IF('Indicator Data'!AU73&lt;M$139,10,(M$140-'Indicator Data'!AU73)/(M$140-M$139)*10)),1))</f>
        <v>4.0999999999999996</v>
      </c>
      <c r="N71" s="2">
        <f>IF('Indicator Data'!AW73="No data","x",ROUND(IF('Indicator Data'!AW73&gt;N$140,0,IF('Indicator Data'!AW73&lt;N$139,10,(N$140-'Indicator Data'!AW73)/(N$140-N$139)*10)),1))</f>
        <v>6.5</v>
      </c>
      <c r="O71" s="2">
        <f>IF('Indicator Data'!AX73="No data","x",ROUND(IF('Indicator Data'!AX73&gt;O$140,0,IF('Indicator Data'!AX73&lt;O$139,10,(O$140-'Indicator Data'!AX73)/(O$140-O$139)*10)),1))</f>
        <v>5</v>
      </c>
      <c r="P71" s="3">
        <f t="shared" si="12"/>
        <v>5.6</v>
      </c>
      <c r="Q71" s="2">
        <f>IF('Indicator Data'!AY73="No data","x",ROUND(IF('Indicator Data'!AY73&gt;Q$140,0,IF('Indicator Data'!AY73&lt;Q$139,10,(Q$140-'Indicator Data'!AY73)/(Q$140-Q$139)*10)),1))</f>
        <v>6.5</v>
      </c>
      <c r="R71" s="2">
        <f>IF('Indicator Data'!AZ73="No data","x",ROUND(IF('Indicator Data'!AZ73&gt;R$140,0,IF('Indicator Data'!AZ73&lt;R$139,10,(R$140-'Indicator Data'!AZ73)/(R$140-R$139)*10)),1))</f>
        <v>8.6</v>
      </c>
      <c r="S71" s="3">
        <f t="shared" si="13"/>
        <v>7.6</v>
      </c>
      <c r="T71" s="2">
        <f>IF('Indicator Data'!X73="No data","x",ROUND(IF('Indicator Data'!X73&gt;T$140,0,IF('Indicator Data'!X73&lt;T$139,10,(T$140-'Indicator Data'!X73)/(T$140-T$139)*10)),1))</f>
        <v>10</v>
      </c>
      <c r="U71" s="2">
        <f>IF('Indicator Data'!Y73="No data","x",ROUND(IF('Indicator Data'!Y73&gt;U$140,0,IF('Indicator Data'!Y73&lt;U$139,10,(U$140-'Indicator Data'!Y73)/(U$140-U$139)*10)),1))</f>
        <v>3.8</v>
      </c>
      <c r="V71" s="2">
        <f>IF('Indicator Data'!Z73="No data","x",ROUND(IF('Indicator Data'!Z73&gt;V$140,0,IF('Indicator Data'!Z73&lt;V$139,10,(V$140-'Indicator Data'!Z73)/(V$140-V$139)*10)),1))</f>
        <v>10</v>
      </c>
      <c r="W71" s="2">
        <f>IF('Indicator Data'!AE73="No data","x",ROUND(IF('Indicator Data'!AE73&gt;W$140,0,IF('Indicator Data'!AE73&lt;W$139,10,(W$140-'Indicator Data'!AE73)/(W$140-W$139)*10)),1))</f>
        <v>9.4</v>
      </c>
      <c r="X71" s="3">
        <f t="shared" si="14"/>
        <v>8.3000000000000007</v>
      </c>
      <c r="Y71" s="5">
        <f t="shared" si="15"/>
        <v>7.2</v>
      </c>
      <c r="Z71" s="72"/>
    </row>
    <row r="72" spans="1:26">
      <c r="A72" s="8" t="s">
        <v>260</v>
      </c>
      <c r="B72" s="25" t="s">
        <v>244</v>
      </c>
      <c r="C72" s="25" t="s">
        <v>261</v>
      </c>
      <c r="D72" s="2">
        <f>IF('Indicator Data'!AR74="No data","x",ROUND(IF('Indicator Data'!AR74&gt;D$140,0,IF('Indicator Data'!AR74&lt;D$139,10,(D$140-'Indicator Data'!AR74)/(D$140-D$139)*10)),1))</f>
        <v>2.8</v>
      </c>
      <c r="E72" s="113">
        <f>('Indicator Data'!BE74+'Indicator Data'!BF74+'Indicator Data'!BG74)/'Indicator Data'!BD74*1000000</f>
        <v>1.6419585951080163E-2</v>
      </c>
      <c r="F72" s="2">
        <f t="shared" si="8"/>
        <v>9.8000000000000007</v>
      </c>
      <c r="G72" s="3">
        <f t="shared" si="9"/>
        <v>6.3</v>
      </c>
      <c r="H72" s="2">
        <f>IF('Indicator Data'!AT74="No data","x",ROUND(IF('Indicator Data'!AT74&gt;H$140,0,IF('Indicator Data'!AT74&lt;H$139,10,(H$140-'Indicator Data'!AT74)/(H$140-H$139)*10)),1))</f>
        <v>7.5</v>
      </c>
      <c r="I72" s="2">
        <f>IF('Indicator Data'!AS74="No data","x",ROUND(IF('Indicator Data'!AS74&gt;I$140,0,IF('Indicator Data'!AS74&lt;I$139,10,(I$140-'Indicator Data'!AS74)/(I$140-I$139)*10)),1))</f>
        <v>6.7</v>
      </c>
      <c r="J72" s="3">
        <f t="shared" si="10"/>
        <v>7.1</v>
      </c>
      <c r="K72" s="5">
        <f t="shared" si="11"/>
        <v>6.7</v>
      </c>
      <c r="L72" s="2">
        <f>IF('Indicator Data'!AV74="No data","x",ROUND(IF('Indicator Data'!AV74^2&gt;L$140,0,IF('Indicator Data'!AV74^2&lt;L$139,10,(L$140-'Indicator Data'!AV74^2)/(L$140-L$139)*10)),1))</f>
        <v>6.6</v>
      </c>
      <c r="M72" s="2">
        <f>IF(OR('Indicator Data'!AU74=0,'Indicator Data'!AU74="No data"),"x",ROUND(IF('Indicator Data'!AU74&gt;M$140,0,IF('Indicator Data'!AU74&lt;M$139,10,(M$140-'Indicator Data'!AU74)/(M$140-M$139)*10)),1))</f>
        <v>4.0999999999999996</v>
      </c>
      <c r="N72" s="2">
        <f>IF('Indicator Data'!AW74="No data","x",ROUND(IF('Indicator Data'!AW74&gt;N$140,0,IF('Indicator Data'!AW74&lt;N$139,10,(N$140-'Indicator Data'!AW74)/(N$140-N$139)*10)),1))</f>
        <v>6.5</v>
      </c>
      <c r="O72" s="2">
        <f>IF('Indicator Data'!AX74="No data","x",ROUND(IF('Indicator Data'!AX74&gt;O$140,0,IF('Indicator Data'!AX74&lt;O$139,10,(O$140-'Indicator Data'!AX74)/(O$140-O$139)*10)),1))</f>
        <v>5</v>
      </c>
      <c r="P72" s="3">
        <f t="shared" si="12"/>
        <v>5.6</v>
      </c>
      <c r="Q72" s="2">
        <f>IF('Indicator Data'!AY74="No data","x",ROUND(IF('Indicator Data'!AY74&gt;Q$140,0,IF('Indicator Data'!AY74&lt;Q$139,10,(Q$140-'Indicator Data'!AY74)/(Q$140-Q$139)*10)),1))</f>
        <v>7</v>
      </c>
      <c r="R72" s="2">
        <f>IF('Indicator Data'!AZ74="No data","x",ROUND(IF('Indicator Data'!AZ74&gt;R$140,0,IF('Indicator Data'!AZ74&lt;R$139,10,(R$140-'Indicator Data'!AZ74)/(R$140-R$139)*10)),1))</f>
        <v>4.0999999999999996</v>
      </c>
      <c r="S72" s="3">
        <f t="shared" si="13"/>
        <v>5.6</v>
      </c>
      <c r="T72" s="2">
        <f>IF('Indicator Data'!X74="No data","x",ROUND(IF('Indicator Data'!X74&gt;T$140,0,IF('Indicator Data'!X74&lt;T$139,10,(T$140-'Indicator Data'!X74)/(T$140-T$139)*10)),1))</f>
        <v>10</v>
      </c>
      <c r="U72" s="2">
        <f>IF('Indicator Data'!Y74="No data","x",ROUND(IF('Indicator Data'!Y74&gt;U$140,0,IF('Indicator Data'!Y74&lt;U$139,10,(U$140-'Indicator Data'!Y74)/(U$140-U$139)*10)),1))</f>
        <v>3.8</v>
      </c>
      <c r="V72" s="2">
        <f>IF('Indicator Data'!Z74="No data","x",ROUND(IF('Indicator Data'!Z74&gt;V$140,0,IF('Indicator Data'!Z74&lt;V$139,10,(V$140-'Indicator Data'!Z74)/(V$140-V$139)*10)),1))</f>
        <v>8.9</v>
      </c>
      <c r="W72" s="2">
        <f>IF('Indicator Data'!AE74="No data","x",ROUND(IF('Indicator Data'!AE74&gt;W$140,0,IF('Indicator Data'!AE74&lt;W$139,10,(W$140-'Indicator Data'!AE74)/(W$140-W$139)*10)),1))</f>
        <v>9.4</v>
      </c>
      <c r="X72" s="3">
        <f t="shared" si="14"/>
        <v>8</v>
      </c>
      <c r="Y72" s="5">
        <f t="shared" si="15"/>
        <v>6.4</v>
      </c>
      <c r="Z72" s="72"/>
    </row>
    <row r="73" spans="1:26">
      <c r="A73" s="8" t="s">
        <v>262</v>
      </c>
      <c r="B73" s="25" t="s">
        <v>244</v>
      </c>
      <c r="C73" s="25" t="s">
        <v>263</v>
      </c>
      <c r="D73" s="2">
        <f>IF('Indicator Data'!AR75="No data","x",ROUND(IF('Indicator Data'!AR75&gt;D$140,0,IF('Indicator Data'!AR75&lt;D$139,10,(D$140-'Indicator Data'!AR75)/(D$140-D$139)*10)),1))</f>
        <v>2.8</v>
      </c>
      <c r="E73" s="113">
        <f>('Indicator Data'!BE75+'Indicator Data'!BF75+'Indicator Data'!BG75)/'Indicator Data'!BD75*1000000</f>
        <v>1.6419585951080163E-2</v>
      </c>
      <c r="F73" s="2">
        <f t="shared" si="8"/>
        <v>9.8000000000000007</v>
      </c>
      <c r="G73" s="3">
        <f t="shared" si="9"/>
        <v>6.3</v>
      </c>
      <c r="H73" s="2">
        <f>IF('Indicator Data'!AT75="No data","x",ROUND(IF('Indicator Data'!AT75&gt;H$140,0,IF('Indicator Data'!AT75&lt;H$139,10,(H$140-'Indicator Data'!AT75)/(H$140-H$139)*10)),1))</f>
        <v>7.5</v>
      </c>
      <c r="I73" s="2">
        <f>IF('Indicator Data'!AS75="No data","x",ROUND(IF('Indicator Data'!AS75&gt;I$140,0,IF('Indicator Data'!AS75&lt;I$139,10,(I$140-'Indicator Data'!AS75)/(I$140-I$139)*10)),1))</f>
        <v>6.7</v>
      </c>
      <c r="J73" s="3">
        <f t="shared" si="10"/>
        <v>7.1</v>
      </c>
      <c r="K73" s="5">
        <f t="shared" si="11"/>
        <v>6.7</v>
      </c>
      <c r="L73" s="2">
        <f>IF('Indicator Data'!AV75="No data","x",ROUND(IF('Indicator Data'!AV75^2&gt;L$140,0,IF('Indicator Data'!AV75^2&lt;L$139,10,(L$140-'Indicator Data'!AV75^2)/(L$140-L$139)*10)),1))</f>
        <v>6.6</v>
      </c>
      <c r="M73" s="2">
        <f>IF(OR('Indicator Data'!AU75=0,'Indicator Data'!AU75="No data"),"x",ROUND(IF('Indicator Data'!AU75&gt;M$140,0,IF('Indicator Data'!AU75&lt;M$139,10,(M$140-'Indicator Data'!AU75)/(M$140-M$139)*10)),1))</f>
        <v>4.0999999999999996</v>
      </c>
      <c r="N73" s="2">
        <f>IF('Indicator Data'!AW75="No data","x",ROUND(IF('Indicator Data'!AW75&gt;N$140,0,IF('Indicator Data'!AW75&lt;N$139,10,(N$140-'Indicator Data'!AW75)/(N$140-N$139)*10)),1))</f>
        <v>6.5</v>
      </c>
      <c r="O73" s="2">
        <f>IF('Indicator Data'!AX75="No data","x",ROUND(IF('Indicator Data'!AX75&gt;O$140,0,IF('Indicator Data'!AX75&lt;O$139,10,(O$140-'Indicator Data'!AX75)/(O$140-O$139)*10)),1))</f>
        <v>5</v>
      </c>
      <c r="P73" s="3">
        <f t="shared" si="12"/>
        <v>5.6</v>
      </c>
      <c r="Q73" s="2">
        <f>IF('Indicator Data'!AY75="No data","x",ROUND(IF('Indicator Data'!AY75&gt;Q$140,0,IF('Indicator Data'!AY75&lt;Q$139,10,(Q$140-'Indicator Data'!AY75)/(Q$140-Q$139)*10)),1))</f>
        <v>7</v>
      </c>
      <c r="R73" s="2">
        <f>IF('Indicator Data'!AZ75="No data","x",ROUND(IF('Indicator Data'!AZ75&gt;R$140,0,IF('Indicator Data'!AZ75&lt;R$139,10,(R$140-'Indicator Data'!AZ75)/(R$140-R$139)*10)),1))</f>
        <v>4.0999999999999996</v>
      </c>
      <c r="S73" s="3">
        <f t="shared" si="13"/>
        <v>5.6</v>
      </c>
      <c r="T73" s="2">
        <f>IF('Indicator Data'!X75="No data","x",ROUND(IF('Indicator Data'!X75&gt;T$140,0,IF('Indicator Data'!X75&lt;T$139,10,(T$140-'Indicator Data'!X75)/(T$140-T$139)*10)),1))</f>
        <v>10</v>
      </c>
      <c r="U73" s="2">
        <f>IF('Indicator Data'!Y75="No data","x",ROUND(IF('Indicator Data'!Y75&gt;U$140,0,IF('Indicator Data'!Y75&lt;U$139,10,(U$140-'Indicator Data'!Y75)/(U$140-U$139)*10)),1))</f>
        <v>3.8</v>
      </c>
      <c r="V73" s="2">
        <f>IF('Indicator Data'!Z75="No data","x",ROUND(IF('Indicator Data'!Z75&gt;V$140,0,IF('Indicator Data'!Z75&lt;V$139,10,(V$140-'Indicator Data'!Z75)/(V$140-V$139)*10)),1))</f>
        <v>6.6</v>
      </c>
      <c r="W73" s="2">
        <f>IF('Indicator Data'!AE75="No data","x",ROUND(IF('Indicator Data'!AE75&gt;W$140,0,IF('Indicator Data'!AE75&lt;W$139,10,(W$140-'Indicator Data'!AE75)/(W$140-W$139)*10)),1))</f>
        <v>9.4</v>
      </c>
      <c r="X73" s="3">
        <f t="shared" si="14"/>
        <v>7.5</v>
      </c>
      <c r="Y73" s="5">
        <f t="shared" si="15"/>
        <v>6.2</v>
      </c>
      <c r="Z73" s="72"/>
    </row>
    <row r="74" spans="1:26">
      <c r="A74" s="8" t="s">
        <v>264</v>
      </c>
      <c r="B74" s="25" t="s">
        <v>244</v>
      </c>
      <c r="C74" s="25" t="s">
        <v>265</v>
      </c>
      <c r="D74" s="2">
        <f>IF('Indicator Data'!AR76="No data","x",ROUND(IF('Indicator Data'!AR76&gt;D$140,0,IF('Indicator Data'!AR76&lt;D$139,10,(D$140-'Indicator Data'!AR76)/(D$140-D$139)*10)),1))</f>
        <v>2.8</v>
      </c>
      <c r="E74" s="113">
        <f>('Indicator Data'!BE76+'Indicator Data'!BF76+'Indicator Data'!BG76)/'Indicator Data'!BD76*1000000</f>
        <v>1.6419585951080163E-2</v>
      </c>
      <c r="F74" s="2">
        <f t="shared" si="8"/>
        <v>9.8000000000000007</v>
      </c>
      <c r="G74" s="3">
        <f t="shared" si="9"/>
        <v>6.3</v>
      </c>
      <c r="H74" s="2">
        <f>IF('Indicator Data'!AT76="No data","x",ROUND(IF('Indicator Data'!AT76&gt;H$140,0,IF('Indicator Data'!AT76&lt;H$139,10,(H$140-'Indicator Data'!AT76)/(H$140-H$139)*10)),1))</f>
        <v>7.5</v>
      </c>
      <c r="I74" s="2">
        <f>IF('Indicator Data'!AS76="No data","x",ROUND(IF('Indicator Data'!AS76&gt;I$140,0,IF('Indicator Data'!AS76&lt;I$139,10,(I$140-'Indicator Data'!AS76)/(I$140-I$139)*10)),1))</f>
        <v>6.7</v>
      </c>
      <c r="J74" s="3">
        <f t="shared" si="10"/>
        <v>7.1</v>
      </c>
      <c r="K74" s="5">
        <f t="shared" si="11"/>
        <v>6.7</v>
      </c>
      <c r="L74" s="2">
        <f>IF('Indicator Data'!AV76="No data","x",ROUND(IF('Indicator Data'!AV76^2&gt;L$140,0,IF('Indicator Data'!AV76^2&lt;L$139,10,(L$140-'Indicator Data'!AV76^2)/(L$140-L$139)*10)),1))</f>
        <v>6.6</v>
      </c>
      <c r="M74" s="2">
        <f>IF(OR('Indicator Data'!AU76=0,'Indicator Data'!AU76="No data"),"x",ROUND(IF('Indicator Data'!AU76&gt;M$140,0,IF('Indicator Data'!AU76&lt;M$139,10,(M$140-'Indicator Data'!AU76)/(M$140-M$139)*10)),1))</f>
        <v>4.0999999999999996</v>
      </c>
      <c r="N74" s="2">
        <f>IF('Indicator Data'!AW76="No data","x",ROUND(IF('Indicator Data'!AW76&gt;N$140,0,IF('Indicator Data'!AW76&lt;N$139,10,(N$140-'Indicator Data'!AW76)/(N$140-N$139)*10)),1))</f>
        <v>6.5</v>
      </c>
      <c r="O74" s="2">
        <f>IF('Indicator Data'!AX76="No data","x",ROUND(IF('Indicator Data'!AX76&gt;O$140,0,IF('Indicator Data'!AX76&lt;O$139,10,(O$140-'Indicator Data'!AX76)/(O$140-O$139)*10)),1))</f>
        <v>5</v>
      </c>
      <c r="P74" s="3">
        <f t="shared" si="12"/>
        <v>5.6</v>
      </c>
      <c r="Q74" s="2">
        <f>IF('Indicator Data'!AY76="No data","x",ROUND(IF('Indicator Data'!AY76&gt;Q$140,0,IF('Indicator Data'!AY76&lt;Q$139,10,(Q$140-'Indicator Data'!AY76)/(Q$140-Q$139)*10)),1))</f>
        <v>5.7</v>
      </c>
      <c r="R74" s="2">
        <f>IF('Indicator Data'!AZ76="No data","x",ROUND(IF('Indicator Data'!AZ76&gt;R$140,0,IF('Indicator Data'!AZ76&lt;R$139,10,(R$140-'Indicator Data'!AZ76)/(R$140-R$139)*10)),1))</f>
        <v>4.0999999999999996</v>
      </c>
      <c r="S74" s="3">
        <f t="shared" si="13"/>
        <v>4.9000000000000004</v>
      </c>
      <c r="T74" s="2">
        <f>IF('Indicator Data'!X76="No data","x",ROUND(IF('Indicator Data'!X76&gt;T$140,0,IF('Indicator Data'!X76&lt;T$139,10,(T$140-'Indicator Data'!X76)/(T$140-T$139)*10)),1))</f>
        <v>10</v>
      </c>
      <c r="U74" s="2">
        <f>IF('Indicator Data'!Y76="No data","x",ROUND(IF('Indicator Data'!Y76&gt;U$140,0,IF('Indicator Data'!Y76&lt;U$139,10,(U$140-'Indicator Data'!Y76)/(U$140-U$139)*10)),1))</f>
        <v>3.8</v>
      </c>
      <c r="V74" s="2">
        <f>IF('Indicator Data'!Z76="No data","x",ROUND(IF('Indicator Data'!Z76&gt;V$140,0,IF('Indicator Data'!Z76&lt;V$139,10,(V$140-'Indicator Data'!Z76)/(V$140-V$139)*10)),1))</f>
        <v>8.9</v>
      </c>
      <c r="W74" s="2">
        <f>IF('Indicator Data'!AE76="No data","x",ROUND(IF('Indicator Data'!AE76&gt;W$140,0,IF('Indicator Data'!AE76&lt;W$139,10,(W$140-'Indicator Data'!AE76)/(W$140-W$139)*10)),1))</f>
        <v>9.4</v>
      </c>
      <c r="X74" s="3">
        <f t="shared" si="14"/>
        <v>8</v>
      </c>
      <c r="Y74" s="5">
        <f t="shared" si="15"/>
        <v>6.2</v>
      </c>
      <c r="Z74" s="72"/>
    </row>
    <row r="75" spans="1:26">
      <c r="A75" s="8" t="s">
        <v>266</v>
      </c>
      <c r="B75" s="25" t="s">
        <v>244</v>
      </c>
      <c r="C75" s="25" t="s">
        <v>267</v>
      </c>
      <c r="D75" s="2">
        <f>IF('Indicator Data'!AR77="No data","x",ROUND(IF('Indicator Data'!AR77&gt;D$140,0,IF('Indicator Data'!AR77&lt;D$139,10,(D$140-'Indicator Data'!AR77)/(D$140-D$139)*10)),1))</f>
        <v>2.8</v>
      </c>
      <c r="E75" s="113">
        <f>('Indicator Data'!BE77+'Indicator Data'!BF77+'Indicator Data'!BG77)/'Indicator Data'!BD77*1000000</f>
        <v>1.6419585951080163E-2</v>
      </c>
      <c r="F75" s="2">
        <f t="shared" si="8"/>
        <v>9.8000000000000007</v>
      </c>
      <c r="G75" s="3">
        <f t="shared" si="9"/>
        <v>6.3</v>
      </c>
      <c r="H75" s="2">
        <f>IF('Indicator Data'!AT77="No data","x",ROUND(IF('Indicator Data'!AT77&gt;H$140,0,IF('Indicator Data'!AT77&lt;H$139,10,(H$140-'Indicator Data'!AT77)/(H$140-H$139)*10)),1))</f>
        <v>7.5</v>
      </c>
      <c r="I75" s="2">
        <f>IF('Indicator Data'!AS77="No data","x",ROUND(IF('Indicator Data'!AS77&gt;I$140,0,IF('Indicator Data'!AS77&lt;I$139,10,(I$140-'Indicator Data'!AS77)/(I$140-I$139)*10)),1))</f>
        <v>6.7</v>
      </c>
      <c r="J75" s="3">
        <f t="shared" si="10"/>
        <v>7.1</v>
      </c>
      <c r="K75" s="5">
        <f t="shared" si="11"/>
        <v>6.7</v>
      </c>
      <c r="L75" s="2">
        <f>IF('Indicator Data'!AV77="No data","x",ROUND(IF('Indicator Data'!AV77^2&gt;L$140,0,IF('Indicator Data'!AV77^2&lt;L$139,10,(L$140-'Indicator Data'!AV77^2)/(L$140-L$139)*10)),1))</f>
        <v>6.6</v>
      </c>
      <c r="M75" s="2">
        <f>IF(OR('Indicator Data'!AU77=0,'Indicator Data'!AU77="No data"),"x",ROUND(IF('Indicator Data'!AU77&gt;M$140,0,IF('Indicator Data'!AU77&lt;M$139,10,(M$140-'Indicator Data'!AU77)/(M$140-M$139)*10)),1))</f>
        <v>4.0999999999999996</v>
      </c>
      <c r="N75" s="2">
        <f>IF('Indicator Data'!AW77="No data","x",ROUND(IF('Indicator Data'!AW77&gt;N$140,0,IF('Indicator Data'!AW77&lt;N$139,10,(N$140-'Indicator Data'!AW77)/(N$140-N$139)*10)),1))</f>
        <v>6.5</v>
      </c>
      <c r="O75" s="2">
        <f>IF('Indicator Data'!AX77="No data","x",ROUND(IF('Indicator Data'!AX77&gt;O$140,0,IF('Indicator Data'!AX77&lt;O$139,10,(O$140-'Indicator Data'!AX77)/(O$140-O$139)*10)),1))</f>
        <v>5</v>
      </c>
      <c r="P75" s="3">
        <f t="shared" si="12"/>
        <v>5.6</v>
      </c>
      <c r="Q75" s="2">
        <f>IF('Indicator Data'!AY77="No data","x",ROUND(IF('Indicator Data'!AY77&gt;Q$140,0,IF('Indicator Data'!AY77&lt;Q$139,10,(Q$140-'Indicator Data'!AY77)/(Q$140-Q$139)*10)),1))</f>
        <v>7</v>
      </c>
      <c r="R75" s="2">
        <f>IF('Indicator Data'!AZ77="No data","x",ROUND(IF('Indicator Data'!AZ77&gt;R$140,0,IF('Indicator Data'!AZ77&lt;R$139,10,(R$140-'Indicator Data'!AZ77)/(R$140-R$139)*10)),1))</f>
        <v>4.0999999999999996</v>
      </c>
      <c r="S75" s="3">
        <f t="shared" si="13"/>
        <v>5.6</v>
      </c>
      <c r="T75" s="2">
        <f>IF('Indicator Data'!X77="No data","x",ROUND(IF('Indicator Data'!X77&gt;T$140,0,IF('Indicator Data'!X77&lt;T$139,10,(T$140-'Indicator Data'!X77)/(T$140-T$139)*10)),1))</f>
        <v>10</v>
      </c>
      <c r="U75" s="2">
        <f>IF('Indicator Data'!Y77="No data","x",ROUND(IF('Indicator Data'!Y77&gt;U$140,0,IF('Indicator Data'!Y77&lt;U$139,10,(U$140-'Indicator Data'!Y77)/(U$140-U$139)*10)),1))</f>
        <v>3.8</v>
      </c>
      <c r="V75" s="2">
        <f>IF('Indicator Data'!Z77="No data","x",ROUND(IF('Indicator Data'!Z77&gt;V$140,0,IF('Indicator Data'!Z77&lt;V$139,10,(V$140-'Indicator Data'!Z77)/(V$140-V$139)*10)),1))</f>
        <v>4.7</v>
      </c>
      <c r="W75" s="2">
        <f>IF('Indicator Data'!AE77="No data","x",ROUND(IF('Indicator Data'!AE77&gt;W$140,0,IF('Indicator Data'!AE77&lt;W$139,10,(W$140-'Indicator Data'!AE77)/(W$140-W$139)*10)),1))</f>
        <v>9.4</v>
      </c>
      <c r="X75" s="3">
        <f t="shared" si="14"/>
        <v>7</v>
      </c>
      <c r="Y75" s="5">
        <f t="shared" si="15"/>
        <v>6.1</v>
      </c>
      <c r="Z75" s="72"/>
    </row>
    <row r="76" spans="1:26">
      <c r="A76" s="8" t="s">
        <v>268</v>
      </c>
      <c r="B76" s="25" t="s">
        <v>244</v>
      </c>
      <c r="C76" s="25" t="s">
        <v>269</v>
      </c>
      <c r="D76" s="2">
        <f>IF('Indicator Data'!AR78="No data","x",ROUND(IF('Indicator Data'!AR78&gt;D$140,0,IF('Indicator Data'!AR78&lt;D$139,10,(D$140-'Indicator Data'!AR78)/(D$140-D$139)*10)),1))</f>
        <v>2.8</v>
      </c>
      <c r="E76" s="113">
        <f>('Indicator Data'!BE78+'Indicator Data'!BF78+'Indicator Data'!BG78)/'Indicator Data'!BD78*1000000</f>
        <v>1.6419585951080163E-2</v>
      </c>
      <c r="F76" s="2">
        <f t="shared" si="8"/>
        <v>9.8000000000000007</v>
      </c>
      <c r="G76" s="3">
        <f t="shared" si="9"/>
        <v>6.3</v>
      </c>
      <c r="H76" s="2">
        <f>IF('Indicator Data'!AT78="No data","x",ROUND(IF('Indicator Data'!AT78&gt;H$140,0,IF('Indicator Data'!AT78&lt;H$139,10,(H$140-'Indicator Data'!AT78)/(H$140-H$139)*10)),1))</f>
        <v>7.5</v>
      </c>
      <c r="I76" s="2">
        <f>IF('Indicator Data'!AS78="No data","x",ROUND(IF('Indicator Data'!AS78&gt;I$140,0,IF('Indicator Data'!AS78&lt;I$139,10,(I$140-'Indicator Data'!AS78)/(I$140-I$139)*10)),1))</f>
        <v>6.7</v>
      </c>
      <c r="J76" s="3">
        <f t="shared" si="10"/>
        <v>7.1</v>
      </c>
      <c r="K76" s="5">
        <f t="shared" si="11"/>
        <v>6.7</v>
      </c>
      <c r="L76" s="2">
        <f>IF('Indicator Data'!AV78="No data","x",ROUND(IF('Indicator Data'!AV78^2&gt;L$140,0,IF('Indicator Data'!AV78^2&lt;L$139,10,(L$140-'Indicator Data'!AV78^2)/(L$140-L$139)*10)),1))</f>
        <v>6.6</v>
      </c>
      <c r="M76" s="2">
        <f>IF(OR('Indicator Data'!AU78=0,'Indicator Data'!AU78="No data"),"x",ROUND(IF('Indicator Data'!AU78&gt;M$140,0,IF('Indicator Data'!AU78&lt;M$139,10,(M$140-'Indicator Data'!AU78)/(M$140-M$139)*10)),1))</f>
        <v>4.0999999999999996</v>
      </c>
      <c r="N76" s="2">
        <f>IF('Indicator Data'!AW78="No data","x",ROUND(IF('Indicator Data'!AW78&gt;N$140,0,IF('Indicator Data'!AW78&lt;N$139,10,(N$140-'Indicator Data'!AW78)/(N$140-N$139)*10)),1))</f>
        <v>6.5</v>
      </c>
      <c r="O76" s="2">
        <f>IF('Indicator Data'!AX78="No data","x",ROUND(IF('Indicator Data'!AX78&gt;O$140,0,IF('Indicator Data'!AX78&lt;O$139,10,(O$140-'Indicator Data'!AX78)/(O$140-O$139)*10)),1))</f>
        <v>5</v>
      </c>
      <c r="P76" s="3">
        <f t="shared" si="12"/>
        <v>5.6</v>
      </c>
      <c r="Q76" s="2">
        <f>IF('Indicator Data'!AY78="No data","x",ROUND(IF('Indicator Data'!AY78&gt;Q$140,0,IF('Indicator Data'!AY78&lt;Q$139,10,(Q$140-'Indicator Data'!AY78)/(Q$140-Q$139)*10)),1))</f>
        <v>7.7</v>
      </c>
      <c r="R76" s="2">
        <f>IF('Indicator Data'!AZ78="No data","x",ROUND(IF('Indicator Data'!AZ78&gt;R$140,0,IF('Indicator Data'!AZ78&lt;R$139,10,(R$140-'Indicator Data'!AZ78)/(R$140-R$139)*10)),1))</f>
        <v>2.7</v>
      </c>
      <c r="S76" s="3">
        <f t="shared" si="13"/>
        <v>5.2</v>
      </c>
      <c r="T76" s="2">
        <f>IF('Indicator Data'!X78="No data","x",ROUND(IF('Indicator Data'!X78&gt;T$140,0,IF('Indicator Data'!X78&lt;T$139,10,(T$140-'Indicator Data'!X78)/(T$140-T$139)*10)),1))</f>
        <v>10</v>
      </c>
      <c r="U76" s="2">
        <f>IF('Indicator Data'!Y78="No data","x",ROUND(IF('Indicator Data'!Y78&gt;U$140,0,IF('Indicator Data'!Y78&lt;U$139,10,(U$140-'Indicator Data'!Y78)/(U$140-U$139)*10)),1))</f>
        <v>3.8</v>
      </c>
      <c r="V76" s="2">
        <f>IF('Indicator Data'!Z78="No data","x",ROUND(IF('Indicator Data'!Z78&gt;V$140,0,IF('Indicator Data'!Z78&lt;V$139,10,(V$140-'Indicator Data'!Z78)/(V$140-V$139)*10)),1))</f>
        <v>3.2</v>
      </c>
      <c r="W76" s="2">
        <f>IF('Indicator Data'!AE78="No data","x",ROUND(IF('Indicator Data'!AE78&gt;W$140,0,IF('Indicator Data'!AE78&lt;W$139,10,(W$140-'Indicator Data'!AE78)/(W$140-W$139)*10)),1))</f>
        <v>9.4</v>
      </c>
      <c r="X76" s="3">
        <f t="shared" si="14"/>
        <v>6.6</v>
      </c>
      <c r="Y76" s="5">
        <f t="shared" si="15"/>
        <v>5.8</v>
      </c>
      <c r="Z76" s="72"/>
    </row>
    <row r="77" spans="1:26">
      <c r="A77" s="8" t="s">
        <v>270</v>
      </c>
      <c r="B77" s="25" t="s">
        <v>244</v>
      </c>
      <c r="C77" s="25" t="s">
        <v>271</v>
      </c>
      <c r="D77" s="2">
        <f>IF('Indicator Data'!AR79="No data","x",ROUND(IF('Indicator Data'!AR79&gt;D$140,0,IF('Indicator Data'!AR79&lt;D$139,10,(D$140-'Indicator Data'!AR79)/(D$140-D$139)*10)),1))</f>
        <v>2.8</v>
      </c>
      <c r="E77" s="113">
        <f>('Indicator Data'!BE79+'Indicator Data'!BF79+'Indicator Data'!BG79)/'Indicator Data'!BD79*1000000</f>
        <v>1.6419585951080163E-2</v>
      </c>
      <c r="F77" s="2">
        <f t="shared" si="8"/>
        <v>9.8000000000000007</v>
      </c>
      <c r="G77" s="3">
        <f t="shared" si="9"/>
        <v>6.3</v>
      </c>
      <c r="H77" s="2">
        <f>IF('Indicator Data'!AT79="No data","x",ROUND(IF('Indicator Data'!AT79&gt;H$140,0,IF('Indicator Data'!AT79&lt;H$139,10,(H$140-'Indicator Data'!AT79)/(H$140-H$139)*10)),1))</f>
        <v>7.5</v>
      </c>
      <c r="I77" s="2">
        <f>IF('Indicator Data'!AS79="No data","x",ROUND(IF('Indicator Data'!AS79&gt;I$140,0,IF('Indicator Data'!AS79&lt;I$139,10,(I$140-'Indicator Data'!AS79)/(I$140-I$139)*10)),1))</f>
        <v>6.7</v>
      </c>
      <c r="J77" s="3">
        <f t="shared" si="10"/>
        <v>7.1</v>
      </c>
      <c r="K77" s="5">
        <f t="shared" si="11"/>
        <v>6.7</v>
      </c>
      <c r="L77" s="2">
        <f>IF('Indicator Data'!AV79="No data","x",ROUND(IF('Indicator Data'!AV79^2&gt;L$140,0,IF('Indicator Data'!AV79^2&lt;L$139,10,(L$140-'Indicator Data'!AV79^2)/(L$140-L$139)*10)),1))</f>
        <v>6.6</v>
      </c>
      <c r="M77" s="2">
        <f>IF(OR('Indicator Data'!AU79=0,'Indicator Data'!AU79="No data"),"x",ROUND(IF('Indicator Data'!AU79&gt;M$140,0,IF('Indicator Data'!AU79&lt;M$139,10,(M$140-'Indicator Data'!AU79)/(M$140-M$139)*10)),1))</f>
        <v>4.0999999999999996</v>
      </c>
      <c r="N77" s="2">
        <f>IF('Indicator Data'!AW79="No data","x",ROUND(IF('Indicator Data'!AW79&gt;N$140,0,IF('Indicator Data'!AW79&lt;N$139,10,(N$140-'Indicator Data'!AW79)/(N$140-N$139)*10)),1))</f>
        <v>6.5</v>
      </c>
      <c r="O77" s="2">
        <f>IF('Indicator Data'!AX79="No data","x",ROUND(IF('Indicator Data'!AX79&gt;O$140,0,IF('Indicator Data'!AX79&lt;O$139,10,(O$140-'Indicator Data'!AX79)/(O$140-O$139)*10)),1))</f>
        <v>5</v>
      </c>
      <c r="P77" s="3">
        <f t="shared" si="12"/>
        <v>5.6</v>
      </c>
      <c r="Q77" s="2">
        <f>IF('Indicator Data'!AY79="No data","x",ROUND(IF('Indicator Data'!AY79&gt;Q$140,0,IF('Indicator Data'!AY79&lt;Q$139,10,(Q$140-'Indicator Data'!AY79)/(Q$140-Q$139)*10)),1))</f>
        <v>5.7</v>
      </c>
      <c r="R77" s="2">
        <f>IF('Indicator Data'!AZ79="No data","x",ROUND(IF('Indicator Data'!AZ79&gt;R$140,0,IF('Indicator Data'!AZ79&lt;R$139,10,(R$140-'Indicator Data'!AZ79)/(R$140-R$139)*10)),1))</f>
        <v>4.0999999999999996</v>
      </c>
      <c r="S77" s="3">
        <f t="shared" si="13"/>
        <v>4.9000000000000004</v>
      </c>
      <c r="T77" s="2">
        <f>IF('Indicator Data'!X79="No data","x",ROUND(IF('Indicator Data'!X79&gt;T$140,0,IF('Indicator Data'!X79&lt;T$139,10,(T$140-'Indicator Data'!X79)/(T$140-T$139)*10)),1))</f>
        <v>10</v>
      </c>
      <c r="U77" s="2">
        <f>IF('Indicator Data'!Y79="No data","x",ROUND(IF('Indicator Data'!Y79&gt;U$140,0,IF('Indicator Data'!Y79&lt;U$139,10,(U$140-'Indicator Data'!Y79)/(U$140-U$139)*10)),1))</f>
        <v>3.8</v>
      </c>
      <c r="V77" s="2">
        <f>IF('Indicator Data'!Z79="No data","x",ROUND(IF('Indicator Data'!Z79&gt;V$140,0,IF('Indicator Data'!Z79&lt;V$139,10,(V$140-'Indicator Data'!Z79)/(V$140-V$139)*10)),1))</f>
        <v>5.0999999999999996</v>
      </c>
      <c r="W77" s="2">
        <f>IF('Indicator Data'!AE79="No data","x",ROUND(IF('Indicator Data'!AE79&gt;W$140,0,IF('Indicator Data'!AE79&lt;W$139,10,(W$140-'Indicator Data'!AE79)/(W$140-W$139)*10)),1))</f>
        <v>9.4</v>
      </c>
      <c r="X77" s="3">
        <f t="shared" si="14"/>
        <v>7.1</v>
      </c>
      <c r="Y77" s="5">
        <f t="shared" si="15"/>
        <v>5.9</v>
      </c>
      <c r="Z77" s="72"/>
    </row>
    <row r="78" spans="1:26">
      <c r="A78" s="8" t="s">
        <v>272</v>
      </c>
      <c r="B78" s="25" t="s">
        <v>244</v>
      </c>
      <c r="C78" s="25" t="s">
        <v>273</v>
      </c>
      <c r="D78" s="2">
        <f>IF('Indicator Data'!AR80="No data","x",ROUND(IF('Indicator Data'!AR80&gt;D$140,0,IF('Indicator Data'!AR80&lt;D$139,10,(D$140-'Indicator Data'!AR80)/(D$140-D$139)*10)),1))</f>
        <v>2.8</v>
      </c>
      <c r="E78" s="113">
        <f>('Indicator Data'!BE80+'Indicator Data'!BF80+'Indicator Data'!BG80)/'Indicator Data'!BD80*1000000</f>
        <v>1.6419585951080163E-2</v>
      </c>
      <c r="F78" s="2">
        <f t="shared" si="8"/>
        <v>9.8000000000000007</v>
      </c>
      <c r="G78" s="3">
        <f t="shared" si="9"/>
        <v>6.3</v>
      </c>
      <c r="H78" s="2">
        <f>IF('Indicator Data'!AT80="No data","x",ROUND(IF('Indicator Data'!AT80&gt;H$140,0,IF('Indicator Data'!AT80&lt;H$139,10,(H$140-'Indicator Data'!AT80)/(H$140-H$139)*10)),1))</f>
        <v>7.5</v>
      </c>
      <c r="I78" s="2">
        <f>IF('Indicator Data'!AS80="No data","x",ROUND(IF('Indicator Data'!AS80&gt;I$140,0,IF('Indicator Data'!AS80&lt;I$139,10,(I$140-'Indicator Data'!AS80)/(I$140-I$139)*10)),1))</f>
        <v>6.7</v>
      </c>
      <c r="J78" s="3">
        <f t="shared" si="10"/>
        <v>7.1</v>
      </c>
      <c r="K78" s="5">
        <f t="shared" si="11"/>
        <v>6.7</v>
      </c>
      <c r="L78" s="2">
        <f>IF('Indicator Data'!AV80="No data","x",ROUND(IF('Indicator Data'!AV80^2&gt;L$140,0,IF('Indicator Data'!AV80^2&lt;L$139,10,(L$140-'Indicator Data'!AV80^2)/(L$140-L$139)*10)),1))</f>
        <v>6.6</v>
      </c>
      <c r="M78" s="2">
        <f>IF(OR('Indicator Data'!AU80=0,'Indicator Data'!AU80="No data"),"x",ROUND(IF('Indicator Data'!AU80&gt;M$140,0,IF('Indicator Data'!AU80&lt;M$139,10,(M$140-'Indicator Data'!AU80)/(M$140-M$139)*10)),1))</f>
        <v>1.1000000000000001</v>
      </c>
      <c r="N78" s="2">
        <f>IF('Indicator Data'!AW80="No data","x",ROUND(IF('Indicator Data'!AW80&gt;N$140,0,IF('Indicator Data'!AW80&lt;N$139,10,(N$140-'Indicator Data'!AW80)/(N$140-N$139)*10)),1))</f>
        <v>6.5</v>
      </c>
      <c r="O78" s="2">
        <f>IF('Indicator Data'!AX80="No data","x",ROUND(IF('Indicator Data'!AX80&gt;O$140,0,IF('Indicator Data'!AX80&lt;O$139,10,(O$140-'Indicator Data'!AX80)/(O$140-O$139)*10)),1))</f>
        <v>5</v>
      </c>
      <c r="P78" s="3">
        <f t="shared" si="12"/>
        <v>4.8</v>
      </c>
      <c r="Q78" s="2">
        <f>IF('Indicator Data'!AY80="No data","x",ROUND(IF('Indicator Data'!AY80&gt;Q$140,0,IF('Indicator Data'!AY80&lt;Q$139,10,(Q$140-'Indicator Data'!AY80)/(Q$140-Q$139)*10)),1))</f>
        <v>8.5</v>
      </c>
      <c r="R78" s="2">
        <f>IF('Indicator Data'!AZ80="No data","x",ROUND(IF('Indicator Data'!AZ80&gt;R$140,0,IF('Indicator Data'!AZ80&lt;R$139,10,(R$140-'Indicator Data'!AZ80)/(R$140-R$139)*10)),1))</f>
        <v>6.7</v>
      </c>
      <c r="S78" s="3">
        <f t="shared" si="13"/>
        <v>7.6</v>
      </c>
      <c r="T78" s="2">
        <f>IF('Indicator Data'!X80="No data","x",ROUND(IF('Indicator Data'!X80&gt;T$140,0,IF('Indicator Data'!X80&lt;T$139,10,(T$140-'Indicator Data'!X80)/(T$140-T$139)*10)),1))</f>
        <v>10</v>
      </c>
      <c r="U78" s="2">
        <f>IF('Indicator Data'!Y80="No data","x",ROUND(IF('Indicator Data'!Y80&gt;U$140,0,IF('Indicator Data'!Y80&lt;U$139,10,(U$140-'Indicator Data'!Y80)/(U$140-U$139)*10)),1))</f>
        <v>3.8</v>
      </c>
      <c r="V78" s="2">
        <f>IF('Indicator Data'!Z80="No data","x",ROUND(IF('Indicator Data'!Z80&gt;V$140,0,IF('Indicator Data'!Z80&lt;V$139,10,(V$140-'Indicator Data'!Z80)/(V$140-V$139)*10)),1))</f>
        <v>6.4</v>
      </c>
      <c r="W78" s="2">
        <f>IF('Indicator Data'!AE80="No data","x",ROUND(IF('Indicator Data'!AE80&gt;W$140,0,IF('Indicator Data'!AE80&lt;W$139,10,(W$140-'Indicator Data'!AE80)/(W$140-W$139)*10)),1))</f>
        <v>9.4</v>
      </c>
      <c r="X78" s="3">
        <f t="shared" si="14"/>
        <v>7.4</v>
      </c>
      <c r="Y78" s="5">
        <f t="shared" si="15"/>
        <v>6.6</v>
      </c>
      <c r="Z78" s="72"/>
    </row>
    <row r="79" spans="1:26">
      <c r="A79" s="8" t="s">
        <v>274</v>
      </c>
      <c r="B79" s="25" t="s">
        <v>244</v>
      </c>
      <c r="C79" s="25" t="s">
        <v>275</v>
      </c>
      <c r="D79" s="2">
        <f>IF('Indicator Data'!AR81="No data","x",ROUND(IF('Indicator Data'!AR81&gt;D$140,0,IF('Indicator Data'!AR81&lt;D$139,10,(D$140-'Indicator Data'!AR81)/(D$140-D$139)*10)),1))</f>
        <v>2.8</v>
      </c>
      <c r="E79" s="113">
        <f>('Indicator Data'!BE81+'Indicator Data'!BF81+'Indicator Data'!BG81)/'Indicator Data'!BD81*1000000</f>
        <v>1.6419585951080163E-2</v>
      </c>
      <c r="F79" s="2">
        <f t="shared" si="8"/>
        <v>9.8000000000000007</v>
      </c>
      <c r="G79" s="3">
        <f t="shared" si="9"/>
        <v>6.3</v>
      </c>
      <c r="H79" s="2">
        <f>IF('Indicator Data'!AT81="No data","x",ROUND(IF('Indicator Data'!AT81&gt;H$140,0,IF('Indicator Data'!AT81&lt;H$139,10,(H$140-'Indicator Data'!AT81)/(H$140-H$139)*10)),1))</f>
        <v>7.5</v>
      </c>
      <c r="I79" s="2">
        <f>IF('Indicator Data'!AS81="No data","x",ROUND(IF('Indicator Data'!AS81&gt;I$140,0,IF('Indicator Data'!AS81&lt;I$139,10,(I$140-'Indicator Data'!AS81)/(I$140-I$139)*10)),1))</f>
        <v>6.7</v>
      </c>
      <c r="J79" s="3">
        <f t="shared" si="10"/>
        <v>7.1</v>
      </c>
      <c r="K79" s="5">
        <f t="shared" si="11"/>
        <v>6.7</v>
      </c>
      <c r="L79" s="2">
        <f>IF('Indicator Data'!AV81="No data","x",ROUND(IF('Indicator Data'!AV81^2&gt;L$140,0,IF('Indicator Data'!AV81^2&lt;L$139,10,(L$140-'Indicator Data'!AV81^2)/(L$140-L$139)*10)),1))</f>
        <v>6.6</v>
      </c>
      <c r="M79" s="2">
        <f>IF(OR('Indicator Data'!AU81=0,'Indicator Data'!AU81="No data"),"x",ROUND(IF('Indicator Data'!AU81&gt;M$140,0,IF('Indicator Data'!AU81&lt;M$139,10,(M$140-'Indicator Data'!AU81)/(M$140-M$139)*10)),1))</f>
        <v>4.0999999999999996</v>
      </c>
      <c r="N79" s="2">
        <f>IF('Indicator Data'!AW81="No data","x",ROUND(IF('Indicator Data'!AW81&gt;N$140,0,IF('Indicator Data'!AW81&lt;N$139,10,(N$140-'Indicator Data'!AW81)/(N$140-N$139)*10)),1))</f>
        <v>6.5</v>
      </c>
      <c r="O79" s="2">
        <f>IF('Indicator Data'!AX81="No data","x",ROUND(IF('Indicator Data'!AX81&gt;O$140,0,IF('Indicator Data'!AX81&lt;O$139,10,(O$140-'Indicator Data'!AX81)/(O$140-O$139)*10)),1))</f>
        <v>5</v>
      </c>
      <c r="P79" s="3">
        <f t="shared" si="12"/>
        <v>5.6</v>
      </c>
      <c r="Q79" s="2">
        <f>IF('Indicator Data'!AY81="No data","x",ROUND(IF('Indicator Data'!AY81&gt;Q$140,0,IF('Indicator Data'!AY81&lt;Q$139,10,(Q$140-'Indicator Data'!AY81)/(Q$140-Q$139)*10)),1))</f>
        <v>6.5</v>
      </c>
      <c r="R79" s="2">
        <f>IF('Indicator Data'!AZ81="No data","x",ROUND(IF('Indicator Data'!AZ81&gt;R$140,0,IF('Indicator Data'!AZ81&lt;R$139,10,(R$140-'Indicator Data'!AZ81)/(R$140-R$139)*10)),1))</f>
        <v>8.6</v>
      </c>
      <c r="S79" s="3">
        <f t="shared" si="13"/>
        <v>7.6</v>
      </c>
      <c r="T79" s="2">
        <f>IF('Indicator Data'!X81="No data","x",ROUND(IF('Indicator Data'!X81&gt;T$140,0,IF('Indicator Data'!X81&lt;T$139,10,(T$140-'Indicator Data'!X81)/(T$140-T$139)*10)),1))</f>
        <v>10</v>
      </c>
      <c r="U79" s="2">
        <f>IF('Indicator Data'!Y81="No data","x",ROUND(IF('Indicator Data'!Y81&gt;U$140,0,IF('Indicator Data'!Y81&lt;U$139,10,(U$140-'Indicator Data'!Y81)/(U$140-U$139)*10)),1))</f>
        <v>3.8</v>
      </c>
      <c r="V79" s="2">
        <f>IF('Indicator Data'!Z81="No data","x",ROUND(IF('Indicator Data'!Z81&gt;V$140,0,IF('Indicator Data'!Z81&lt;V$139,10,(V$140-'Indicator Data'!Z81)/(V$140-V$139)*10)),1))</f>
        <v>10</v>
      </c>
      <c r="W79" s="2">
        <f>IF('Indicator Data'!AE81="No data","x",ROUND(IF('Indicator Data'!AE81&gt;W$140,0,IF('Indicator Data'!AE81&lt;W$139,10,(W$140-'Indicator Data'!AE81)/(W$140-W$139)*10)),1))</f>
        <v>9.4</v>
      </c>
      <c r="X79" s="3">
        <f t="shared" si="14"/>
        <v>8.3000000000000007</v>
      </c>
      <c r="Y79" s="5">
        <f t="shared" si="15"/>
        <v>7.2</v>
      </c>
      <c r="Z79" s="72"/>
    </row>
    <row r="80" spans="1:26">
      <c r="A80" s="8" t="s">
        <v>276</v>
      </c>
      <c r="B80" s="25" t="s">
        <v>244</v>
      </c>
      <c r="C80" s="25" t="s">
        <v>277</v>
      </c>
      <c r="D80" s="2">
        <f>IF('Indicator Data'!AR82="No data","x",ROUND(IF('Indicator Data'!AR82&gt;D$140,0,IF('Indicator Data'!AR82&lt;D$139,10,(D$140-'Indicator Data'!AR82)/(D$140-D$139)*10)),1))</f>
        <v>2.8</v>
      </c>
      <c r="E80" s="113">
        <f>('Indicator Data'!BE82+'Indicator Data'!BF82+'Indicator Data'!BG82)/'Indicator Data'!BD82*1000000</f>
        <v>1.6419585951080163E-2</v>
      </c>
      <c r="F80" s="2">
        <f t="shared" si="8"/>
        <v>9.8000000000000007</v>
      </c>
      <c r="G80" s="3">
        <f t="shared" si="9"/>
        <v>6.3</v>
      </c>
      <c r="H80" s="2">
        <f>IF('Indicator Data'!AT82="No data","x",ROUND(IF('Indicator Data'!AT82&gt;H$140,0,IF('Indicator Data'!AT82&lt;H$139,10,(H$140-'Indicator Data'!AT82)/(H$140-H$139)*10)),1))</f>
        <v>7.5</v>
      </c>
      <c r="I80" s="2">
        <f>IF('Indicator Data'!AS82="No data","x",ROUND(IF('Indicator Data'!AS82&gt;I$140,0,IF('Indicator Data'!AS82&lt;I$139,10,(I$140-'Indicator Data'!AS82)/(I$140-I$139)*10)),1))</f>
        <v>6.7</v>
      </c>
      <c r="J80" s="3">
        <f t="shared" si="10"/>
        <v>7.1</v>
      </c>
      <c r="K80" s="5">
        <f t="shared" si="11"/>
        <v>6.7</v>
      </c>
      <c r="L80" s="2">
        <f>IF('Indicator Data'!AV82="No data","x",ROUND(IF('Indicator Data'!AV82^2&gt;L$140,0,IF('Indicator Data'!AV82^2&lt;L$139,10,(L$140-'Indicator Data'!AV82^2)/(L$140-L$139)*10)),1))</f>
        <v>6.6</v>
      </c>
      <c r="M80" s="2">
        <f>IF(OR('Indicator Data'!AU82=0,'Indicator Data'!AU82="No data"),"x",ROUND(IF('Indicator Data'!AU82&gt;M$140,0,IF('Indicator Data'!AU82&lt;M$139,10,(M$140-'Indicator Data'!AU82)/(M$140-M$139)*10)),1))</f>
        <v>4.0999999999999996</v>
      </c>
      <c r="N80" s="2">
        <f>IF('Indicator Data'!AW82="No data","x",ROUND(IF('Indicator Data'!AW82&gt;N$140,0,IF('Indicator Data'!AW82&lt;N$139,10,(N$140-'Indicator Data'!AW82)/(N$140-N$139)*10)),1))</f>
        <v>6.5</v>
      </c>
      <c r="O80" s="2">
        <f>IF('Indicator Data'!AX82="No data","x",ROUND(IF('Indicator Data'!AX82&gt;O$140,0,IF('Indicator Data'!AX82&lt;O$139,10,(O$140-'Indicator Data'!AX82)/(O$140-O$139)*10)),1))</f>
        <v>5</v>
      </c>
      <c r="P80" s="3">
        <f t="shared" si="12"/>
        <v>5.6</v>
      </c>
      <c r="Q80" s="2">
        <f>IF('Indicator Data'!AY82="No data","x",ROUND(IF('Indicator Data'!AY82&gt;Q$140,0,IF('Indicator Data'!AY82&lt;Q$139,10,(Q$140-'Indicator Data'!AY82)/(Q$140-Q$139)*10)),1))</f>
        <v>5.7</v>
      </c>
      <c r="R80" s="2">
        <f>IF('Indicator Data'!AZ82="No data","x",ROUND(IF('Indicator Data'!AZ82&gt;R$140,0,IF('Indicator Data'!AZ82&lt;R$139,10,(R$140-'Indicator Data'!AZ82)/(R$140-R$139)*10)),1))</f>
        <v>4.0999999999999996</v>
      </c>
      <c r="S80" s="3">
        <f t="shared" si="13"/>
        <v>4.9000000000000004</v>
      </c>
      <c r="T80" s="2">
        <f>IF('Indicator Data'!X82="No data","x",ROUND(IF('Indicator Data'!X82&gt;T$140,0,IF('Indicator Data'!X82&lt;T$139,10,(T$140-'Indicator Data'!X82)/(T$140-T$139)*10)),1))</f>
        <v>10</v>
      </c>
      <c r="U80" s="2">
        <f>IF('Indicator Data'!Y82="No data","x",ROUND(IF('Indicator Data'!Y82&gt;U$140,0,IF('Indicator Data'!Y82&lt;U$139,10,(U$140-'Indicator Data'!Y82)/(U$140-U$139)*10)),1))</f>
        <v>3.8</v>
      </c>
      <c r="V80" s="2">
        <f>IF('Indicator Data'!Z82="No data","x",ROUND(IF('Indicator Data'!Z82&gt;V$140,0,IF('Indicator Data'!Z82&lt;V$139,10,(V$140-'Indicator Data'!Z82)/(V$140-V$139)*10)),1))</f>
        <v>7.1</v>
      </c>
      <c r="W80" s="2">
        <f>IF('Indicator Data'!AE82="No data","x",ROUND(IF('Indicator Data'!AE82&gt;W$140,0,IF('Indicator Data'!AE82&lt;W$139,10,(W$140-'Indicator Data'!AE82)/(W$140-W$139)*10)),1))</f>
        <v>9.4</v>
      </c>
      <c r="X80" s="3">
        <f t="shared" si="14"/>
        <v>7.6</v>
      </c>
      <c r="Y80" s="5">
        <f t="shared" si="15"/>
        <v>6</v>
      </c>
      <c r="Z80" s="72"/>
    </row>
    <row r="81" spans="1:26">
      <c r="A81" s="8" t="s">
        <v>278</v>
      </c>
      <c r="B81" s="25" t="s">
        <v>244</v>
      </c>
      <c r="C81" s="25" t="s">
        <v>279</v>
      </c>
      <c r="D81" s="2">
        <f>IF('Indicator Data'!AR83="No data","x",ROUND(IF('Indicator Data'!AR83&gt;D$140,0,IF('Indicator Data'!AR83&lt;D$139,10,(D$140-'Indicator Data'!AR83)/(D$140-D$139)*10)),1))</f>
        <v>2.8</v>
      </c>
      <c r="E81" s="113">
        <f>('Indicator Data'!BE83+'Indicator Data'!BF83+'Indicator Data'!BG83)/'Indicator Data'!BD83*1000000</f>
        <v>1.6419585951080163E-2</v>
      </c>
      <c r="F81" s="2">
        <f t="shared" si="8"/>
        <v>9.8000000000000007</v>
      </c>
      <c r="G81" s="3">
        <f t="shared" si="9"/>
        <v>6.3</v>
      </c>
      <c r="H81" s="2">
        <f>IF('Indicator Data'!AT83="No data","x",ROUND(IF('Indicator Data'!AT83&gt;H$140,0,IF('Indicator Data'!AT83&lt;H$139,10,(H$140-'Indicator Data'!AT83)/(H$140-H$139)*10)),1))</f>
        <v>7.5</v>
      </c>
      <c r="I81" s="2">
        <f>IF('Indicator Data'!AS83="No data","x",ROUND(IF('Indicator Data'!AS83&gt;I$140,0,IF('Indicator Data'!AS83&lt;I$139,10,(I$140-'Indicator Data'!AS83)/(I$140-I$139)*10)),1))</f>
        <v>6.7</v>
      </c>
      <c r="J81" s="3">
        <f t="shared" si="10"/>
        <v>7.1</v>
      </c>
      <c r="K81" s="5">
        <f t="shared" si="11"/>
        <v>6.7</v>
      </c>
      <c r="L81" s="2">
        <f>IF('Indicator Data'!AV83="No data","x",ROUND(IF('Indicator Data'!AV83^2&gt;L$140,0,IF('Indicator Data'!AV83^2&lt;L$139,10,(L$140-'Indicator Data'!AV83^2)/(L$140-L$139)*10)),1))</f>
        <v>6.6</v>
      </c>
      <c r="M81" s="2">
        <f>IF(OR('Indicator Data'!AU83=0,'Indicator Data'!AU83="No data"),"x",ROUND(IF('Indicator Data'!AU83&gt;M$140,0,IF('Indicator Data'!AU83&lt;M$139,10,(M$140-'Indicator Data'!AU83)/(M$140-M$139)*10)),1))</f>
        <v>4.0999999999999996</v>
      </c>
      <c r="N81" s="2">
        <f>IF('Indicator Data'!AW83="No data","x",ROUND(IF('Indicator Data'!AW83&gt;N$140,0,IF('Indicator Data'!AW83&lt;N$139,10,(N$140-'Indicator Data'!AW83)/(N$140-N$139)*10)),1))</f>
        <v>6.5</v>
      </c>
      <c r="O81" s="2">
        <f>IF('Indicator Data'!AX83="No data","x",ROUND(IF('Indicator Data'!AX83&gt;O$140,0,IF('Indicator Data'!AX83&lt;O$139,10,(O$140-'Indicator Data'!AX83)/(O$140-O$139)*10)),1))</f>
        <v>5</v>
      </c>
      <c r="P81" s="3">
        <f t="shared" si="12"/>
        <v>5.6</v>
      </c>
      <c r="Q81" s="2">
        <f>IF('Indicator Data'!AY83="No data","x",ROUND(IF('Indicator Data'!AY83&gt;Q$140,0,IF('Indicator Data'!AY83&lt;Q$139,10,(Q$140-'Indicator Data'!AY83)/(Q$140-Q$139)*10)),1))</f>
        <v>7.7</v>
      </c>
      <c r="R81" s="2">
        <f>IF('Indicator Data'!AZ83="No data","x",ROUND(IF('Indicator Data'!AZ83&gt;R$140,0,IF('Indicator Data'!AZ83&lt;R$139,10,(R$140-'Indicator Data'!AZ83)/(R$140-R$139)*10)),1))</f>
        <v>8</v>
      </c>
      <c r="S81" s="3">
        <f t="shared" si="13"/>
        <v>7.9</v>
      </c>
      <c r="T81" s="2">
        <f>IF('Indicator Data'!X83="No data","x",ROUND(IF('Indicator Data'!X83&gt;T$140,0,IF('Indicator Data'!X83&lt;T$139,10,(T$140-'Indicator Data'!X83)/(T$140-T$139)*10)),1))</f>
        <v>10</v>
      </c>
      <c r="U81" s="2">
        <f>IF('Indicator Data'!Y83="No data","x",ROUND(IF('Indicator Data'!Y83&gt;U$140,0,IF('Indicator Data'!Y83&lt;U$139,10,(U$140-'Indicator Data'!Y83)/(U$140-U$139)*10)),1))</f>
        <v>3.8</v>
      </c>
      <c r="V81" s="2">
        <f>IF('Indicator Data'!Z83="No data","x",ROUND(IF('Indicator Data'!Z83&gt;V$140,0,IF('Indicator Data'!Z83&lt;V$139,10,(V$140-'Indicator Data'!Z83)/(V$140-V$139)*10)),1))</f>
        <v>10</v>
      </c>
      <c r="W81" s="2">
        <f>IF('Indicator Data'!AE83="No data","x",ROUND(IF('Indicator Data'!AE83&gt;W$140,0,IF('Indicator Data'!AE83&lt;W$139,10,(W$140-'Indicator Data'!AE83)/(W$140-W$139)*10)),1))</f>
        <v>9.4</v>
      </c>
      <c r="X81" s="3">
        <f t="shared" si="14"/>
        <v>8.3000000000000007</v>
      </c>
      <c r="Y81" s="5">
        <f t="shared" si="15"/>
        <v>7.3</v>
      </c>
      <c r="Z81" s="72"/>
    </row>
    <row r="82" spans="1:26">
      <c r="A82" s="8" t="s">
        <v>280</v>
      </c>
      <c r="B82" s="25" t="s">
        <v>244</v>
      </c>
      <c r="C82" s="25" t="s">
        <v>281</v>
      </c>
      <c r="D82" s="2">
        <f>IF('Indicator Data'!AR84="No data","x",ROUND(IF('Indicator Data'!AR84&gt;D$140,0,IF('Indicator Data'!AR84&lt;D$139,10,(D$140-'Indicator Data'!AR84)/(D$140-D$139)*10)),1))</f>
        <v>2.8</v>
      </c>
      <c r="E82" s="113">
        <f>('Indicator Data'!BE84+'Indicator Data'!BF84+'Indicator Data'!BG84)/'Indicator Data'!BD84*1000000</f>
        <v>1.6419585951080163E-2</v>
      </c>
      <c r="F82" s="2">
        <f t="shared" si="8"/>
        <v>9.8000000000000007</v>
      </c>
      <c r="G82" s="3">
        <f t="shared" si="9"/>
        <v>6.3</v>
      </c>
      <c r="H82" s="2">
        <f>IF('Indicator Data'!AT84="No data","x",ROUND(IF('Indicator Data'!AT84&gt;H$140,0,IF('Indicator Data'!AT84&lt;H$139,10,(H$140-'Indicator Data'!AT84)/(H$140-H$139)*10)),1))</f>
        <v>7.5</v>
      </c>
      <c r="I82" s="2">
        <f>IF('Indicator Data'!AS84="No data","x",ROUND(IF('Indicator Data'!AS84&gt;I$140,0,IF('Indicator Data'!AS84&lt;I$139,10,(I$140-'Indicator Data'!AS84)/(I$140-I$139)*10)),1))</f>
        <v>6.7</v>
      </c>
      <c r="J82" s="3">
        <f t="shared" si="10"/>
        <v>7.1</v>
      </c>
      <c r="K82" s="5">
        <f t="shared" si="11"/>
        <v>6.7</v>
      </c>
      <c r="L82" s="2">
        <f>IF('Indicator Data'!AV84="No data","x",ROUND(IF('Indicator Data'!AV84^2&gt;L$140,0,IF('Indicator Data'!AV84^2&lt;L$139,10,(L$140-'Indicator Data'!AV84^2)/(L$140-L$139)*10)),1))</f>
        <v>6.6</v>
      </c>
      <c r="M82" s="2">
        <f>IF(OR('Indicator Data'!AU84=0,'Indicator Data'!AU84="No data"),"x",ROUND(IF('Indicator Data'!AU84&gt;M$140,0,IF('Indicator Data'!AU84&lt;M$139,10,(M$140-'Indicator Data'!AU84)/(M$140-M$139)*10)),1))</f>
        <v>4.0999999999999996</v>
      </c>
      <c r="N82" s="2">
        <f>IF('Indicator Data'!AW84="No data","x",ROUND(IF('Indicator Data'!AW84&gt;N$140,0,IF('Indicator Data'!AW84&lt;N$139,10,(N$140-'Indicator Data'!AW84)/(N$140-N$139)*10)),1))</f>
        <v>6.5</v>
      </c>
      <c r="O82" s="2">
        <f>IF('Indicator Data'!AX84="No data","x",ROUND(IF('Indicator Data'!AX84&gt;O$140,0,IF('Indicator Data'!AX84&lt;O$139,10,(O$140-'Indicator Data'!AX84)/(O$140-O$139)*10)),1))</f>
        <v>5</v>
      </c>
      <c r="P82" s="3">
        <f t="shared" si="12"/>
        <v>5.6</v>
      </c>
      <c r="Q82" s="2">
        <f>IF('Indicator Data'!AY84="No data","x",ROUND(IF('Indicator Data'!AY84&gt;Q$140,0,IF('Indicator Data'!AY84&lt;Q$139,10,(Q$140-'Indicator Data'!AY84)/(Q$140-Q$139)*10)),1))</f>
        <v>7.7</v>
      </c>
      <c r="R82" s="2">
        <f>IF('Indicator Data'!AZ84="No data","x",ROUND(IF('Indicator Data'!AZ84&gt;R$140,0,IF('Indicator Data'!AZ84&lt;R$139,10,(R$140-'Indicator Data'!AZ84)/(R$140-R$139)*10)),1))</f>
        <v>8</v>
      </c>
      <c r="S82" s="3">
        <f t="shared" si="13"/>
        <v>7.9</v>
      </c>
      <c r="T82" s="2">
        <f>IF('Indicator Data'!X84="No data","x",ROUND(IF('Indicator Data'!X84&gt;T$140,0,IF('Indicator Data'!X84&lt;T$139,10,(T$140-'Indicator Data'!X84)/(T$140-T$139)*10)),1))</f>
        <v>10</v>
      </c>
      <c r="U82" s="2">
        <f>IF('Indicator Data'!Y84="No data","x",ROUND(IF('Indicator Data'!Y84&gt;U$140,0,IF('Indicator Data'!Y84&lt;U$139,10,(U$140-'Indicator Data'!Y84)/(U$140-U$139)*10)),1))</f>
        <v>3.8</v>
      </c>
      <c r="V82" s="2">
        <f>IF('Indicator Data'!Z84="No data","x",ROUND(IF('Indicator Data'!Z84&gt;V$140,0,IF('Indicator Data'!Z84&lt;V$139,10,(V$140-'Indicator Data'!Z84)/(V$140-V$139)*10)),1))</f>
        <v>10</v>
      </c>
      <c r="W82" s="2">
        <f>IF('Indicator Data'!AE84="No data","x",ROUND(IF('Indicator Data'!AE84&gt;W$140,0,IF('Indicator Data'!AE84&lt;W$139,10,(W$140-'Indicator Data'!AE84)/(W$140-W$139)*10)),1))</f>
        <v>9.4</v>
      </c>
      <c r="X82" s="3">
        <f t="shared" si="14"/>
        <v>8.3000000000000007</v>
      </c>
      <c r="Y82" s="5">
        <f t="shared" si="15"/>
        <v>7.3</v>
      </c>
      <c r="Z82" s="72"/>
    </row>
    <row r="83" spans="1:26">
      <c r="A83" s="8" t="s">
        <v>282</v>
      </c>
      <c r="B83" s="25" t="s">
        <v>244</v>
      </c>
      <c r="C83" s="25" t="s">
        <v>283</v>
      </c>
      <c r="D83" s="2">
        <f>IF('Indicator Data'!AR85="No data","x",ROUND(IF('Indicator Data'!AR85&gt;D$140,0,IF('Indicator Data'!AR85&lt;D$139,10,(D$140-'Indicator Data'!AR85)/(D$140-D$139)*10)),1))</f>
        <v>2.8</v>
      </c>
      <c r="E83" s="113">
        <f>('Indicator Data'!BE85+'Indicator Data'!BF85+'Indicator Data'!BG85)/'Indicator Data'!BD85*1000000</f>
        <v>1.6419585951080163E-2</v>
      </c>
      <c r="F83" s="2">
        <f t="shared" si="8"/>
        <v>9.8000000000000007</v>
      </c>
      <c r="G83" s="3">
        <f t="shared" si="9"/>
        <v>6.3</v>
      </c>
      <c r="H83" s="2">
        <f>IF('Indicator Data'!AT85="No data","x",ROUND(IF('Indicator Data'!AT85&gt;H$140,0,IF('Indicator Data'!AT85&lt;H$139,10,(H$140-'Indicator Data'!AT85)/(H$140-H$139)*10)),1))</f>
        <v>7.5</v>
      </c>
      <c r="I83" s="2">
        <f>IF('Indicator Data'!AS85="No data","x",ROUND(IF('Indicator Data'!AS85&gt;I$140,0,IF('Indicator Data'!AS85&lt;I$139,10,(I$140-'Indicator Data'!AS85)/(I$140-I$139)*10)),1))</f>
        <v>6.7</v>
      </c>
      <c r="J83" s="3">
        <f t="shared" si="10"/>
        <v>7.1</v>
      </c>
      <c r="K83" s="5">
        <f t="shared" si="11"/>
        <v>6.7</v>
      </c>
      <c r="L83" s="2">
        <f>IF('Indicator Data'!AV85="No data","x",ROUND(IF('Indicator Data'!AV85^2&gt;L$140,0,IF('Indicator Data'!AV85^2&lt;L$139,10,(L$140-'Indicator Data'!AV85^2)/(L$140-L$139)*10)),1))</f>
        <v>6.6</v>
      </c>
      <c r="M83" s="2">
        <f>IF(OR('Indicator Data'!AU85=0,'Indicator Data'!AU85="No data"),"x",ROUND(IF('Indicator Data'!AU85&gt;M$140,0,IF('Indicator Data'!AU85&lt;M$139,10,(M$140-'Indicator Data'!AU85)/(M$140-M$139)*10)),1))</f>
        <v>4.0999999999999996</v>
      </c>
      <c r="N83" s="2">
        <f>IF('Indicator Data'!AW85="No data","x",ROUND(IF('Indicator Data'!AW85&gt;N$140,0,IF('Indicator Data'!AW85&lt;N$139,10,(N$140-'Indicator Data'!AW85)/(N$140-N$139)*10)),1))</f>
        <v>6.5</v>
      </c>
      <c r="O83" s="2">
        <f>IF('Indicator Data'!AX85="No data","x",ROUND(IF('Indicator Data'!AX85&gt;O$140,0,IF('Indicator Data'!AX85&lt;O$139,10,(O$140-'Indicator Data'!AX85)/(O$140-O$139)*10)),1))</f>
        <v>5</v>
      </c>
      <c r="P83" s="3">
        <f t="shared" si="12"/>
        <v>5.6</v>
      </c>
      <c r="Q83" s="2">
        <f>IF('Indicator Data'!AY85="No data","x",ROUND(IF('Indicator Data'!AY85&gt;Q$140,0,IF('Indicator Data'!AY85&lt;Q$139,10,(Q$140-'Indicator Data'!AY85)/(Q$140-Q$139)*10)),1))</f>
        <v>7.7</v>
      </c>
      <c r="R83" s="2">
        <f>IF('Indicator Data'!AZ85="No data","x",ROUND(IF('Indicator Data'!AZ85&gt;R$140,0,IF('Indicator Data'!AZ85&lt;R$139,10,(R$140-'Indicator Data'!AZ85)/(R$140-R$139)*10)),1))</f>
        <v>8</v>
      </c>
      <c r="S83" s="3">
        <f t="shared" si="13"/>
        <v>7.9</v>
      </c>
      <c r="T83" s="2">
        <f>IF('Indicator Data'!X85="No data","x",ROUND(IF('Indicator Data'!X85&gt;T$140,0,IF('Indicator Data'!X85&lt;T$139,10,(T$140-'Indicator Data'!X85)/(T$140-T$139)*10)),1))</f>
        <v>9.9</v>
      </c>
      <c r="U83" s="2">
        <f>IF('Indicator Data'!Y85="No data","x",ROUND(IF('Indicator Data'!Y85&gt;U$140,0,IF('Indicator Data'!Y85&lt;U$139,10,(U$140-'Indicator Data'!Y85)/(U$140-U$139)*10)),1))</f>
        <v>3.8</v>
      </c>
      <c r="V83" s="2">
        <f>IF('Indicator Data'!Z85="No data","x",ROUND(IF('Indicator Data'!Z85&gt;V$140,0,IF('Indicator Data'!Z85&lt;V$139,10,(V$140-'Indicator Data'!Z85)/(V$140-V$139)*10)),1))</f>
        <v>10</v>
      </c>
      <c r="W83" s="2">
        <f>IF('Indicator Data'!AE85="No data","x",ROUND(IF('Indicator Data'!AE85&gt;W$140,0,IF('Indicator Data'!AE85&lt;W$139,10,(W$140-'Indicator Data'!AE85)/(W$140-W$139)*10)),1))</f>
        <v>9.4</v>
      </c>
      <c r="X83" s="3">
        <f t="shared" si="14"/>
        <v>8.3000000000000007</v>
      </c>
      <c r="Y83" s="5">
        <f t="shared" si="15"/>
        <v>7.3</v>
      </c>
      <c r="Z83" s="72"/>
    </row>
    <row r="84" spans="1:26">
      <c r="A84" s="8" t="s">
        <v>284</v>
      </c>
      <c r="B84" s="25" t="s">
        <v>244</v>
      </c>
      <c r="C84" s="25" t="s">
        <v>285</v>
      </c>
      <c r="D84" s="2">
        <f>IF('Indicator Data'!AR86="No data","x",ROUND(IF('Indicator Data'!AR86&gt;D$140,0,IF('Indicator Data'!AR86&lt;D$139,10,(D$140-'Indicator Data'!AR86)/(D$140-D$139)*10)),1))</f>
        <v>2.8</v>
      </c>
      <c r="E84" s="113">
        <f>('Indicator Data'!BE86+'Indicator Data'!BF86+'Indicator Data'!BG86)/'Indicator Data'!BD86*1000000</f>
        <v>1.6419585951080163E-2</v>
      </c>
      <c r="F84" s="2">
        <f t="shared" si="8"/>
        <v>9.8000000000000007</v>
      </c>
      <c r="G84" s="3">
        <f t="shared" si="9"/>
        <v>6.3</v>
      </c>
      <c r="H84" s="2">
        <f>IF('Indicator Data'!AT86="No data","x",ROUND(IF('Indicator Data'!AT86&gt;H$140,0,IF('Indicator Data'!AT86&lt;H$139,10,(H$140-'Indicator Data'!AT86)/(H$140-H$139)*10)),1))</f>
        <v>7.5</v>
      </c>
      <c r="I84" s="2">
        <f>IF('Indicator Data'!AS86="No data","x",ROUND(IF('Indicator Data'!AS86&gt;I$140,0,IF('Indicator Data'!AS86&lt;I$139,10,(I$140-'Indicator Data'!AS86)/(I$140-I$139)*10)),1))</f>
        <v>6.7</v>
      </c>
      <c r="J84" s="3">
        <f t="shared" si="10"/>
        <v>7.1</v>
      </c>
      <c r="K84" s="5">
        <f t="shared" si="11"/>
        <v>6.7</v>
      </c>
      <c r="L84" s="2">
        <f>IF('Indicator Data'!AV86="No data","x",ROUND(IF('Indicator Data'!AV86^2&gt;L$140,0,IF('Indicator Data'!AV86^2&lt;L$139,10,(L$140-'Indicator Data'!AV86^2)/(L$140-L$139)*10)),1))</f>
        <v>6.6</v>
      </c>
      <c r="M84" s="2">
        <f>IF(OR('Indicator Data'!AU86=0,'Indicator Data'!AU86="No data"),"x",ROUND(IF('Indicator Data'!AU86&gt;M$140,0,IF('Indicator Data'!AU86&lt;M$139,10,(M$140-'Indicator Data'!AU86)/(M$140-M$139)*10)),1))</f>
        <v>4.0999999999999996</v>
      </c>
      <c r="N84" s="2">
        <f>IF('Indicator Data'!AW86="No data","x",ROUND(IF('Indicator Data'!AW86&gt;N$140,0,IF('Indicator Data'!AW86&lt;N$139,10,(N$140-'Indicator Data'!AW86)/(N$140-N$139)*10)),1))</f>
        <v>6.5</v>
      </c>
      <c r="O84" s="2">
        <f>IF('Indicator Data'!AX86="No data","x",ROUND(IF('Indicator Data'!AX86&gt;O$140,0,IF('Indicator Data'!AX86&lt;O$139,10,(O$140-'Indicator Data'!AX86)/(O$140-O$139)*10)),1))</f>
        <v>5</v>
      </c>
      <c r="P84" s="3">
        <f t="shared" si="12"/>
        <v>5.6</v>
      </c>
      <c r="Q84" s="2">
        <f>IF('Indicator Data'!AY86="No data","x",ROUND(IF('Indicator Data'!AY86&gt;Q$140,0,IF('Indicator Data'!AY86&lt;Q$139,10,(Q$140-'Indicator Data'!AY86)/(Q$140-Q$139)*10)),1))</f>
        <v>7.7</v>
      </c>
      <c r="R84" s="2">
        <f>IF('Indicator Data'!AZ86="No data","x",ROUND(IF('Indicator Data'!AZ86&gt;R$140,0,IF('Indicator Data'!AZ86&lt;R$139,10,(R$140-'Indicator Data'!AZ86)/(R$140-R$139)*10)),1))</f>
        <v>8</v>
      </c>
      <c r="S84" s="3">
        <f t="shared" si="13"/>
        <v>7.9</v>
      </c>
      <c r="T84" s="2">
        <f>IF('Indicator Data'!X86="No data","x",ROUND(IF('Indicator Data'!X86&gt;T$140,0,IF('Indicator Data'!X86&lt;T$139,10,(T$140-'Indicator Data'!X86)/(T$140-T$139)*10)),1))</f>
        <v>10</v>
      </c>
      <c r="U84" s="2">
        <f>IF('Indicator Data'!Y86="No data","x",ROUND(IF('Indicator Data'!Y86&gt;U$140,0,IF('Indicator Data'!Y86&lt;U$139,10,(U$140-'Indicator Data'!Y86)/(U$140-U$139)*10)),1))</f>
        <v>3.8</v>
      </c>
      <c r="V84" s="2">
        <f>IF('Indicator Data'!Z86="No data","x",ROUND(IF('Indicator Data'!Z86&gt;V$140,0,IF('Indicator Data'!Z86&lt;V$139,10,(V$140-'Indicator Data'!Z86)/(V$140-V$139)*10)),1))</f>
        <v>10</v>
      </c>
      <c r="W84" s="2">
        <f>IF('Indicator Data'!AE86="No data","x",ROUND(IF('Indicator Data'!AE86&gt;W$140,0,IF('Indicator Data'!AE86&lt;W$139,10,(W$140-'Indicator Data'!AE86)/(W$140-W$139)*10)),1))</f>
        <v>9.4</v>
      </c>
      <c r="X84" s="3">
        <f t="shared" si="14"/>
        <v>8.3000000000000007</v>
      </c>
      <c r="Y84" s="5">
        <f t="shared" si="15"/>
        <v>7.3</v>
      </c>
      <c r="Z84" s="72"/>
    </row>
    <row r="85" spans="1:26">
      <c r="A85" s="8" t="s">
        <v>286</v>
      </c>
      <c r="B85" s="25" t="s">
        <v>244</v>
      </c>
      <c r="C85" s="25" t="s">
        <v>287</v>
      </c>
      <c r="D85" s="2">
        <f>IF('Indicator Data'!AR87="No data","x",ROUND(IF('Indicator Data'!AR87&gt;D$140,0,IF('Indicator Data'!AR87&lt;D$139,10,(D$140-'Indicator Data'!AR87)/(D$140-D$139)*10)),1))</f>
        <v>2.8</v>
      </c>
      <c r="E85" s="113">
        <f>('Indicator Data'!BE87+'Indicator Data'!BF87+'Indicator Data'!BG87)/'Indicator Data'!BD87*1000000</f>
        <v>1.6419585951080163E-2</v>
      </c>
      <c r="F85" s="2">
        <f t="shared" si="8"/>
        <v>9.8000000000000007</v>
      </c>
      <c r="G85" s="3">
        <f t="shared" si="9"/>
        <v>6.3</v>
      </c>
      <c r="H85" s="2">
        <f>IF('Indicator Data'!AT87="No data","x",ROUND(IF('Indicator Data'!AT87&gt;H$140,0,IF('Indicator Data'!AT87&lt;H$139,10,(H$140-'Indicator Data'!AT87)/(H$140-H$139)*10)),1))</f>
        <v>7.5</v>
      </c>
      <c r="I85" s="2">
        <f>IF('Indicator Data'!AS87="No data","x",ROUND(IF('Indicator Data'!AS87&gt;I$140,0,IF('Indicator Data'!AS87&lt;I$139,10,(I$140-'Indicator Data'!AS87)/(I$140-I$139)*10)),1))</f>
        <v>6.7</v>
      </c>
      <c r="J85" s="3">
        <f t="shared" si="10"/>
        <v>7.1</v>
      </c>
      <c r="K85" s="5">
        <f t="shared" si="11"/>
        <v>6.7</v>
      </c>
      <c r="L85" s="2">
        <f>IF('Indicator Data'!AV87="No data","x",ROUND(IF('Indicator Data'!AV87^2&gt;L$140,0,IF('Indicator Data'!AV87^2&lt;L$139,10,(L$140-'Indicator Data'!AV87^2)/(L$140-L$139)*10)),1))</f>
        <v>6.6</v>
      </c>
      <c r="M85" s="2">
        <f>IF(OR('Indicator Data'!AU87=0,'Indicator Data'!AU87="No data"),"x",ROUND(IF('Indicator Data'!AU87&gt;M$140,0,IF('Indicator Data'!AU87&lt;M$139,10,(M$140-'Indicator Data'!AU87)/(M$140-M$139)*10)),1))</f>
        <v>4.0999999999999996</v>
      </c>
      <c r="N85" s="2">
        <f>IF('Indicator Data'!AW87="No data","x",ROUND(IF('Indicator Data'!AW87&gt;N$140,0,IF('Indicator Data'!AW87&lt;N$139,10,(N$140-'Indicator Data'!AW87)/(N$140-N$139)*10)),1))</f>
        <v>6.5</v>
      </c>
      <c r="O85" s="2">
        <f>IF('Indicator Data'!AX87="No data","x",ROUND(IF('Indicator Data'!AX87&gt;O$140,0,IF('Indicator Data'!AX87&lt;O$139,10,(O$140-'Indicator Data'!AX87)/(O$140-O$139)*10)),1))</f>
        <v>5</v>
      </c>
      <c r="P85" s="3">
        <f t="shared" si="12"/>
        <v>5.6</v>
      </c>
      <c r="Q85" s="2">
        <f>IF('Indicator Data'!AY87="No data","x",ROUND(IF('Indicator Data'!AY87&gt;Q$140,0,IF('Indicator Data'!AY87&lt;Q$139,10,(Q$140-'Indicator Data'!AY87)/(Q$140-Q$139)*10)),1))</f>
        <v>7.7</v>
      </c>
      <c r="R85" s="2">
        <f>IF('Indicator Data'!AZ87="No data","x",ROUND(IF('Indicator Data'!AZ87&gt;R$140,0,IF('Indicator Data'!AZ87&lt;R$139,10,(R$140-'Indicator Data'!AZ87)/(R$140-R$139)*10)),1))</f>
        <v>8</v>
      </c>
      <c r="S85" s="3">
        <f t="shared" si="13"/>
        <v>7.9</v>
      </c>
      <c r="T85" s="2">
        <f>IF('Indicator Data'!X87="No data","x",ROUND(IF('Indicator Data'!X87&gt;T$140,0,IF('Indicator Data'!X87&lt;T$139,10,(T$140-'Indicator Data'!X87)/(T$140-T$139)*10)),1))</f>
        <v>10</v>
      </c>
      <c r="U85" s="2">
        <f>IF('Indicator Data'!Y87="No data","x",ROUND(IF('Indicator Data'!Y87&gt;U$140,0,IF('Indicator Data'!Y87&lt;U$139,10,(U$140-'Indicator Data'!Y87)/(U$140-U$139)*10)),1))</f>
        <v>3.8</v>
      </c>
      <c r="V85" s="2">
        <f>IF('Indicator Data'!Z87="No data","x",ROUND(IF('Indicator Data'!Z87&gt;V$140,0,IF('Indicator Data'!Z87&lt;V$139,10,(V$140-'Indicator Data'!Z87)/(V$140-V$139)*10)),1))</f>
        <v>10</v>
      </c>
      <c r="W85" s="2">
        <f>IF('Indicator Data'!AE87="No data","x",ROUND(IF('Indicator Data'!AE87&gt;W$140,0,IF('Indicator Data'!AE87&lt;W$139,10,(W$140-'Indicator Data'!AE87)/(W$140-W$139)*10)),1))</f>
        <v>9.4</v>
      </c>
      <c r="X85" s="3">
        <f t="shared" si="14"/>
        <v>8.3000000000000007</v>
      </c>
      <c r="Y85" s="5">
        <f t="shared" si="15"/>
        <v>7.3</v>
      </c>
      <c r="Z85" s="72"/>
    </row>
    <row r="86" spans="1:26">
      <c r="A86" s="8" t="s">
        <v>288</v>
      </c>
      <c r="B86" s="25" t="s">
        <v>244</v>
      </c>
      <c r="C86" s="25" t="s">
        <v>289</v>
      </c>
      <c r="D86" s="2">
        <f>IF('Indicator Data'!AR88="No data","x",ROUND(IF('Indicator Data'!AR88&gt;D$140,0,IF('Indicator Data'!AR88&lt;D$139,10,(D$140-'Indicator Data'!AR88)/(D$140-D$139)*10)),1))</f>
        <v>2.8</v>
      </c>
      <c r="E86" s="113">
        <f>('Indicator Data'!BE88+'Indicator Data'!BF88+'Indicator Data'!BG88)/'Indicator Data'!BD88*1000000</f>
        <v>1.6419585951080163E-2</v>
      </c>
      <c r="F86" s="2">
        <f t="shared" si="8"/>
        <v>9.8000000000000007</v>
      </c>
      <c r="G86" s="3">
        <f t="shared" si="9"/>
        <v>6.3</v>
      </c>
      <c r="H86" s="2">
        <f>IF('Indicator Data'!AT88="No data","x",ROUND(IF('Indicator Data'!AT88&gt;H$140,0,IF('Indicator Data'!AT88&lt;H$139,10,(H$140-'Indicator Data'!AT88)/(H$140-H$139)*10)),1))</f>
        <v>7.5</v>
      </c>
      <c r="I86" s="2">
        <f>IF('Indicator Data'!AS88="No data","x",ROUND(IF('Indicator Data'!AS88&gt;I$140,0,IF('Indicator Data'!AS88&lt;I$139,10,(I$140-'Indicator Data'!AS88)/(I$140-I$139)*10)),1))</f>
        <v>6.7</v>
      </c>
      <c r="J86" s="3">
        <f t="shared" si="10"/>
        <v>7.1</v>
      </c>
      <c r="K86" s="5">
        <f t="shared" si="11"/>
        <v>6.7</v>
      </c>
      <c r="L86" s="2">
        <f>IF('Indicator Data'!AV88="No data","x",ROUND(IF('Indicator Data'!AV88^2&gt;L$140,0,IF('Indicator Data'!AV88^2&lt;L$139,10,(L$140-'Indicator Data'!AV88^2)/(L$140-L$139)*10)),1))</f>
        <v>6.6</v>
      </c>
      <c r="M86" s="2">
        <f>IF(OR('Indicator Data'!AU88=0,'Indicator Data'!AU88="No data"),"x",ROUND(IF('Indicator Data'!AU88&gt;M$140,0,IF('Indicator Data'!AU88&lt;M$139,10,(M$140-'Indicator Data'!AU88)/(M$140-M$139)*10)),1))</f>
        <v>4.0999999999999996</v>
      </c>
      <c r="N86" s="2">
        <f>IF('Indicator Data'!AW88="No data","x",ROUND(IF('Indicator Data'!AW88&gt;N$140,0,IF('Indicator Data'!AW88&lt;N$139,10,(N$140-'Indicator Data'!AW88)/(N$140-N$139)*10)),1))</f>
        <v>6.5</v>
      </c>
      <c r="O86" s="2">
        <f>IF('Indicator Data'!AX88="No data","x",ROUND(IF('Indicator Data'!AX88&gt;O$140,0,IF('Indicator Data'!AX88&lt;O$139,10,(O$140-'Indicator Data'!AX88)/(O$140-O$139)*10)),1))</f>
        <v>5</v>
      </c>
      <c r="P86" s="3">
        <f t="shared" si="12"/>
        <v>5.6</v>
      </c>
      <c r="Q86" s="2">
        <f>IF('Indicator Data'!AY88="No data","x",ROUND(IF('Indicator Data'!AY88&gt;Q$140,0,IF('Indicator Data'!AY88&lt;Q$139,10,(Q$140-'Indicator Data'!AY88)/(Q$140-Q$139)*10)),1))</f>
        <v>8.5</v>
      </c>
      <c r="R86" s="2">
        <f>IF('Indicator Data'!AZ88="No data","x",ROUND(IF('Indicator Data'!AZ88&gt;R$140,0,IF('Indicator Data'!AZ88&lt;R$139,10,(R$140-'Indicator Data'!AZ88)/(R$140-R$139)*10)),1))</f>
        <v>6.7</v>
      </c>
      <c r="S86" s="3">
        <f t="shared" si="13"/>
        <v>7.6</v>
      </c>
      <c r="T86" s="2">
        <f>IF('Indicator Data'!X88="No data","x",ROUND(IF('Indicator Data'!X88&gt;T$140,0,IF('Indicator Data'!X88&lt;T$139,10,(T$140-'Indicator Data'!X88)/(T$140-T$139)*10)),1))</f>
        <v>10</v>
      </c>
      <c r="U86" s="2">
        <f>IF('Indicator Data'!Y88="No data","x",ROUND(IF('Indicator Data'!Y88&gt;U$140,0,IF('Indicator Data'!Y88&lt;U$139,10,(U$140-'Indicator Data'!Y88)/(U$140-U$139)*10)),1))</f>
        <v>3.8</v>
      </c>
      <c r="V86" s="2">
        <f>IF('Indicator Data'!Z88="No data","x",ROUND(IF('Indicator Data'!Z88&gt;V$140,0,IF('Indicator Data'!Z88&lt;V$139,10,(V$140-'Indicator Data'!Z88)/(V$140-V$139)*10)),1))</f>
        <v>10</v>
      </c>
      <c r="W86" s="2">
        <f>IF('Indicator Data'!AE88="No data","x",ROUND(IF('Indicator Data'!AE88&gt;W$140,0,IF('Indicator Data'!AE88&lt;W$139,10,(W$140-'Indicator Data'!AE88)/(W$140-W$139)*10)),1))</f>
        <v>9.4</v>
      </c>
      <c r="X86" s="3">
        <f t="shared" si="14"/>
        <v>8.3000000000000007</v>
      </c>
      <c r="Y86" s="5">
        <f t="shared" si="15"/>
        <v>7.2</v>
      </c>
      <c r="Z86" s="72"/>
    </row>
    <row r="87" spans="1:26">
      <c r="A87" s="8" t="s">
        <v>290</v>
      </c>
      <c r="B87" s="25" t="s">
        <v>244</v>
      </c>
      <c r="C87" s="25" t="s">
        <v>291</v>
      </c>
      <c r="D87" s="2">
        <f>IF('Indicator Data'!AR89="No data","x",ROUND(IF('Indicator Data'!AR89&gt;D$140,0,IF('Indicator Data'!AR89&lt;D$139,10,(D$140-'Indicator Data'!AR89)/(D$140-D$139)*10)),1))</f>
        <v>2.8</v>
      </c>
      <c r="E87" s="113">
        <f>('Indicator Data'!BE89+'Indicator Data'!BF89+'Indicator Data'!BG89)/'Indicator Data'!BD89*1000000</f>
        <v>1.6419585951080163E-2</v>
      </c>
      <c r="F87" s="2">
        <f t="shared" si="8"/>
        <v>9.8000000000000007</v>
      </c>
      <c r="G87" s="3">
        <f t="shared" si="9"/>
        <v>6.3</v>
      </c>
      <c r="H87" s="2">
        <f>IF('Indicator Data'!AT89="No data","x",ROUND(IF('Indicator Data'!AT89&gt;H$140,0,IF('Indicator Data'!AT89&lt;H$139,10,(H$140-'Indicator Data'!AT89)/(H$140-H$139)*10)),1))</f>
        <v>7.5</v>
      </c>
      <c r="I87" s="2">
        <f>IF('Indicator Data'!AS89="No data","x",ROUND(IF('Indicator Data'!AS89&gt;I$140,0,IF('Indicator Data'!AS89&lt;I$139,10,(I$140-'Indicator Data'!AS89)/(I$140-I$139)*10)),1))</f>
        <v>6.7</v>
      </c>
      <c r="J87" s="3">
        <f t="shared" si="10"/>
        <v>7.1</v>
      </c>
      <c r="K87" s="5">
        <f t="shared" si="11"/>
        <v>6.7</v>
      </c>
      <c r="L87" s="2">
        <f>IF('Indicator Data'!AV89="No data","x",ROUND(IF('Indicator Data'!AV89^2&gt;L$140,0,IF('Indicator Data'!AV89^2&lt;L$139,10,(L$140-'Indicator Data'!AV89^2)/(L$140-L$139)*10)),1))</f>
        <v>6.6</v>
      </c>
      <c r="M87" s="2">
        <f>IF(OR('Indicator Data'!AU89=0,'Indicator Data'!AU89="No data"),"x",ROUND(IF('Indicator Data'!AU89&gt;M$140,0,IF('Indicator Data'!AU89&lt;M$139,10,(M$140-'Indicator Data'!AU89)/(M$140-M$139)*10)),1))</f>
        <v>4.0999999999999996</v>
      </c>
      <c r="N87" s="2">
        <f>IF('Indicator Data'!AW89="No data","x",ROUND(IF('Indicator Data'!AW89&gt;N$140,0,IF('Indicator Data'!AW89&lt;N$139,10,(N$140-'Indicator Data'!AW89)/(N$140-N$139)*10)),1))</f>
        <v>6.5</v>
      </c>
      <c r="O87" s="2">
        <f>IF('Indicator Data'!AX89="No data","x",ROUND(IF('Indicator Data'!AX89&gt;O$140,0,IF('Indicator Data'!AX89&lt;O$139,10,(O$140-'Indicator Data'!AX89)/(O$140-O$139)*10)),1))</f>
        <v>5</v>
      </c>
      <c r="P87" s="3">
        <f t="shared" si="12"/>
        <v>5.6</v>
      </c>
      <c r="Q87" s="2">
        <f>IF('Indicator Data'!AY89="No data","x",ROUND(IF('Indicator Data'!AY89&gt;Q$140,0,IF('Indicator Data'!AY89&lt;Q$139,10,(Q$140-'Indicator Data'!AY89)/(Q$140-Q$139)*10)),1))</f>
        <v>8.5</v>
      </c>
      <c r="R87" s="2">
        <f>IF('Indicator Data'!AZ89="No data","x",ROUND(IF('Indicator Data'!AZ89&gt;R$140,0,IF('Indicator Data'!AZ89&lt;R$139,10,(R$140-'Indicator Data'!AZ89)/(R$140-R$139)*10)),1))</f>
        <v>6.7</v>
      </c>
      <c r="S87" s="3">
        <f t="shared" si="13"/>
        <v>7.6</v>
      </c>
      <c r="T87" s="2">
        <f>IF('Indicator Data'!X89="No data","x",ROUND(IF('Indicator Data'!X89&gt;T$140,0,IF('Indicator Data'!X89&lt;T$139,10,(T$140-'Indicator Data'!X89)/(T$140-T$139)*10)),1))</f>
        <v>10</v>
      </c>
      <c r="U87" s="2">
        <f>IF('Indicator Data'!Y89="No data","x",ROUND(IF('Indicator Data'!Y89&gt;U$140,0,IF('Indicator Data'!Y89&lt;U$139,10,(U$140-'Indicator Data'!Y89)/(U$140-U$139)*10)),1))</f>
        <v>3.8</v>
      </c>
      <c r="V87" s="2">
        <f>IF('Indicator Data'!Z89="No data","x",ROUND(IF('Indicator Data'!Z89&gt;V$140,0,IF('Indicator Data'!Z89&lt;V$139,10,(V$140-'Indicator Data'!Z89)/(V$140-V$139)*10)),1))</f>
        <v>10</v>
      </c>
      <c r="W87" s="2">
        <f>IF('Indicator Data'!AE89="No data","x",ROUND(IF('Indicator Data'!AE89&gt;W$140,0,IF('Indicator Data'!AE89&lt;W$139,10,(W$140-'Indicator Data'!AE89)/(W$140-W$139)*10)),1))</f>
        <v>9.4</v>
      </c>
      <c r="X87" s="3">
        <f t="shared" si="14"/>
        <v>8.3000000000000007</v>
      </c>
      <c r="Y87" s="5">
        <f t="shared" si="15"/>
        <v>7.2</v>
      </c>
      <c r="Z87" s="72"/>
    </row>
    <row r="88" spans="1:26">
      <c r="A88" s="8" t="s">
        <v>292</v>
      </c>
      <c r="B88" s="25" t="s">
        <v>244</v>
      </c>
      <c r="C88" s="25" t="s">
        <v>293</v>
      </c>
      <c r="D88" s="2">
        <f>IF('Indicator Data'!AR90="No data","x",ROUND(IF('Indicator Data'!AR90&gt;D$140,0,IF('Indicator Data'!AR90&lt;D$139,10,(D$140-'Indicator Data'!AR90)/(D$140-D$139)*10)),1))</f>
        <v>2.8</v>
      </c>
      <c r="E88" s="113">
        <f>('Indicator Data'!BE90+'Indicator Data'!BF90+'Indicator Data'!BG90)/'Indicator Data'!BD90*1000000</f>
        <v>1.6419585951080163E-2</v>
      </c>
      <c r="F88" s="2">
        <f t="shared" si="8"/>
        <v>9.8000000000000007</v>
      </c>
      <c r="G88" s="3">
        <f t="shared" si="9"/>
        <v>6.3</v>
      </c>
      <c r="H88" s="2">
        <f>IF('Indicator Data'!AT90="No data","x",ROUND(IF('Indicator Data'!AT90&gt;H$140,0,IF('Indicator Data'!AT90&lt;H$139,10,(H$140-'Indicator Data'!AT90)/(H$140-H$139)*10)),1))</f>
        <v>7.5</v>
      </c>
      <c r="I88" s="2">
        <f>IF('Indicator Data'!AS90="No data","x",ROUND(IF('Indicator Data'!AS90&gt;I$140,0,IF('Indicator Data'!AS90&lt;I$139,10,(I$140-'Indicator Data'!AS90)/(I$140-I$139)*10)),1))</f>
        <v>6.7</v>
      </c>
      <c r="J88" s="3">
        <f t="shared" si="10"/>
        <v>7.1</v>
      </c>
      <c r="K88" s="5">
        <f t="shared" si="11"/>
        <v>6.7</v>
      </c>
      <c r="L88" s="2">
        <f>IF('Indicator Data'!AV90="No data","x",ROUND(IF('Indicator Data'!AV90^2&gt;L$140,0,IF('Indicator Data'!AV90^2&lt;L$139,10,(L$140-'Indicator Data'!AV90^2)/(L$140-L$139)*10)),1))</f>
        <v>6.6</v>
      </c>
      <c r="M88" s="2">
        <f>IF(OR('Indicator Data'!AU90=0,'Indicator Data'!AU90="No data"),"x",ROUND(IF('Indicator Data'!AU90&gt;M$140,0,IF('Indicator Data'!AU90&lt;M$139,10,(M$140-'Indicator Data'!AU90)/(M$140-M$139)*10)),1))</f>
        <v>1.1000000000000001</v>
      </c>
      <c r="N88" s="2">
        <f>IF('Indicator Data'!AW90="No data","x",ROUND(IF('Indicator Data'!AW90&gt;N$140,0,IF('Indicator Data'!AW90&lt;N$139,10,(N$140-'Indicator Data'!AW90)/(N$140-N$139)*10)),1))</f>
        <v>6.5</v>
      </c>
      <c r="O88" s="2">
        <f>IF('Indicator Data'!AX90="No data","x",ROUND(IF('Indicator Data'!AX90&gt;O$140,0,IF('Indicator Data'!AX90&lt;O$139,10,(O$140-'Indicator Data'!AX90)/(O$140-O$139)*10)),1))</f>
        <v>5</v>
      </c>
      <c r="P88" s="3">
        <f t="shared" si="12"/>
        <v>4.8</v>
      </c>
      <c r="Q88" s="2">
        <f>IF('Indicator Data'!AY90="No data","x",ROUND(IF('Indicator Data'!AY90&gt;Q$140,0,IF('Indicator Data'!AY90&lt;Q$139,10,(Q$140-'Indicator Data'!AY90)/(Q$140-Q$139)*10)),1))</f>
        <v>7.7</v>
      </c>
      <c r="R88" s="2">
        <f>IF('Indicator Data'!AZ90="No data","x",ROUND(IF('Indicator Data'!AZ90&gt;R$140,0,IF('Indicator Data'!AZ90&lt;R$139,10,(R$140-'Indicator Data'!AZ90)/(R$140-R$139)*10)),1))</f>
        <v>2.7</v>
      </c>
      <c r="S88" s="3">
        <f t="shared" si="13"/>
        <v>5.2</v>
      </c>
      <c r="T88" s="2">
        <f>IF('Indicator Data'!X90="No data","x",ROUND(IF('Indicator Data'!X90&gt;T$140,0,IF('Indicator Data'!X90&lt;T$139,10,(T$140-'Indicator Data'!X90)/(T$140-T$139)*10)),1))</f>
        <v>9.9</v>
      </c>
      <c r="U88" s="2">
        <f>IF('Indicator Data'!Y90="No data","x",ROUND(IF('Indicator Data'!Y90&gt;U$140,0,IF('Indicator Data'!Y90&lt;U$139,10,(U$140-'Indicator Data'!Y90)/(U$140-U$139)*10)),1))</f>
        <v>3.8</v>
      </c>
      <c r="V88" s="2">
        <f>IF('Indicator Data'!Z90="No data","x",ROUND(IF('Indicator Data'!Z90&gt;V$140,0,IF('Indicator Data'!Z90&lt;V$139,10,(V$140-'Indicator Data'!Z90)/(V$140-V$139)*10)),1))</f>
        <v>2.4</v>
      </c>
      <c r="W88" s="2">
        <f>IF('Indicator Data'!AE90="No data","x",ROUND(IF('Indicator Data'!AE90&gt;W$140,0,IF('Indicator Data'!AE90&lt;W$139,10,(W$140-'Indicator Data'!AE90)/(W$140-W$139)*10)),1))</f>
        <v>9.4</v>
      </c>
      <c r="X88" s="3">
        <f t="shared" si="14"/>
        <v>6.4</v>
      </c>
      <c r="Y88" s="5">
        <f t="shared" si="15"/>
        <v>5.5</v>
      </c>
      <c r="Z88" s="72"/>
    </row>
    <row r="89" spans="1:26">
      <c r="A89" s="8" t="s">
        <v>294</v>
      </c>
      <c r="B89" s="25" t="s">
        <v>244</v>
      </c>
      <c r="C89" s="25" t="s">
        <v>295</v>
      </c>
      <c r="D89" s="2">
        <f>IF('Indicator Data'!AR91="No data","x",ROUND(IF('Indicator Data'!AR91&gt;D$140,0,IF('Indicator Data'!AR91&lt;D$139,10,(D$140-'Indicator Data'!AR91)/(D$140-D$139)*10)),1))</f>
        <v>2.8</v>
      </c>
      <c r="E89" s="113">
        <f>('Indicator Data'!BE91+'Indicator Data'!BF91+'Indicator Data'!BG91)/'Indicator Data'!BD91*1000000</f>
        <v>1.6419585951080163E-2</v>
      </c>
      <c r="F89" s="2">
        <f t="shared" si="8"/>
        <v>9.8000000000000007</v>
      </c>
      <c r="G89" s="3">
        <f t="shared" si="9"/>
        <v>6.3</v>
      </c>
      <c r="H89" s="2">
        <f>IF('Indicator Data'!AT91="No data","x",ROUND(IF('Indicator Data'!AT91&gt;H$140,0,IF('Indicator Data'!AT91&lt;H$139,10,(H$140-'Indicator Data'!AT91)/(H$140-H$139)*10)),1))</f>
        <v>7.5</v>
      </c>
      <c r="I89" s="2">
        <f>IF('Indicator Data'!AS91="No data","x",ROUND(IF('Indicator Data'!AS91&gt;I$140,0,IF('Indicator Data'!AS91&lt;I$139,10,(I$140-'Indicator Data'!AS91)/(I$140-I$139)*10)),1))</f>
        <v>6.7</v>
      </c>
      <c r="J89" s="3">
        <f t="shared" si="10"/>
        <v>7.1</v>
      </c>
      <c r="K89" s="5">
        <f t="shared" si="11"/>
        <v>6.7</v>
      </c>
      <c r="L89" s="2">
        <f>IF('Indicator Data'!AV91="No data","x",ROUND(IF('Indicator Data'!AV91^2&gt;L$140,0,IF('Indicator Data'!AV91^2&lt;L$139,10,(L$140-'Indicator Data'!AV91^2)/(L$140-L$139)*10)),1))</f>
        <v>6.6</v>
      </c>
      <c r="M89" s="2">
        <f>IF(OR('Indicator Data'!AU91=0,'Indicator Data'!AU91="No data"),"x",ROUND(IF('Indicator Data'!AU91&gt;M$140,0,IF('Indicator Data'!AU91&lt;M$139,10,(M$140-'Indicator Data'!AU91)/(M$140-M$139)*10)),1))</f>
        <v>4.0999999999999996</v>
      </c>
      <c r="N89" s="2">
        <f>IF('Indicator Data'!AW91="No data","x",ROUND(IF('Indicator Data'!AW91&gt;N$140,0,IF('Indicator Data'!AW91&lt;N$139,10,(N$140-'Indicator Data'!AW91)/(N$140-N$139)*10)),1))</f>
        <v>6.5</v>
      </c>
      <c r="O89" s="2">
        <f>IF('Indicator Data'!AX91="No data","x",ROUND(IF('Indicator Data'!AX91&gt;O$140,0,IF('Indicator Data'!AX91&lt;O$139,10,(O$140-'Indicator Data'!AX91)/(O$140-O$139)*10)),1))</f>
        <v>5</v>
      </c>
      <c r="P89" s="3">
        <f t="shared" si="12"/>
        <v>5.6</v>
      </c>
      <c r="Q89" s="2">
        <f>IF('Indicator Data'!AY91="No data","x",ROUND(IF('Indicator Data'!AY91&gt;Q$140,0,IF('Indicator Data'!AY91&lt;Q$139,10,(Q$140-'Indicator Data'!AY91)/(Q$140-Q$139)*10)),1))</f>
        <v>8.5</v>
      </c>
      <c r="R89" s="2">
        <f>IF('Indicator Data'!AZ91="No data","x",ROUND(IF('Indicator Data'!AZ91&gt;R$140,0,IF('Indicator Data'!AZ91&lt;R$139,10,(R$140-'Indicator Data'!AZ91)/(R$140-R$139)*10)),1))</f>
        <v>6.7</v>
      </c>
      <c r="S89" s="3">
        <f t="shared" si="13"/>
        <v>7.6</v>
      </c>
      <c r="T89" s="2">
        <f>IF('Indicator Data'!X91="No data","x",ROUND(IF('Indicator Data'!X91&gt;T$140,0,IF('Indicator Data'!X91&lt;T$139,10,(T$140-'Indicator Data'!X91)/(T$140-T$139)*10)),1))</f>
        <v>10</v>
      </c>
      <c r="U89" s="2">
        <f>IF('Indicator Data'!Y91="No data","x",ROUND(IF('Indicator Data'!Y91&gt;U$140,0,IF('Indicator Data'!Y91&lt;U$139,10,(U$140-'Indicator Data'!Y91)/(U$140-U$139)*10)),1))</f>
        <v>3.8</v>
      </c>
      <c r="V89" s="2">
        <f>IF('Indicator Data'!Z91="No data","x",ROUND(IF('Indicator Data'!Z91&gt;V$140,0,IF('Indicator Data'!Z91&lt;V$139,10,(V$140-'Indicator Data'!Z91)/(V$140-V$139)*10)),1))</f>
        <v>8.6</v>
      </c>
      <c r="W89" s="2">
        <f>IF('Indicator Data'!AE91="No data","x",ROUND(IF('Indicator Data'!AE91&gt;W$140,0,IF('Indicator Data'!AE91&lt;W$139,10,(W$140-'Indicator Data'!AE91)/(W$140-W$139)*10)),1))</f>
        <v>9.4</v>
      </c>
      <c r="X89" s="3">
        <f t="shared" si="14"/>
        <v>8</v>
      </c>
      <c r="Y89" s="5">
        <f t="shared" si="15"/>
        <v>7.1</v>
      </c>
      <c r="Z89" s="72"/>
    </row>
    <row r="90" spans="1:26">
      <c r="A90" s="8" t="s">
        <v>224</v>
      </c>
      <c r="B90" s="25" t="s">
        <v>244</v>
      </c>
      <c r="C90" s="25" t="s">
        <v>296</v>
      </c>
      <c r="D90" s="2">
        <f>IF('Indicator Data'!AR92="No data","x",ROUND(IF('Indicator Data'!AR92&gt;D$140,0,IF('Indicator Data'!AR92&lt;D$139,10,(D$140-'Indicator Data'!AR92)/(D$140-D$139)*10)),1))</f>
        <v>2.8</v>
      </c>
      <c r="E90" s="113">
        <f>('Indicator Data'!BE92+'Indicator Data'!BF92+'Indicator Data'!BG92)/'Indicator Data'!BD92*1000000</f>
        <v>1.6419585951080163E-2</v>
      </c>
      <c r="F90" s="2">
        <f t="shared" si="8"/>
        <v>9.8000000000000007</v>
      </c>
      <c r="G90" s="3">
        <f t="shared" si="9"/>
        <v>6.3</v>
      </c>
      <c r="H90" s="2">
        <f>IF('Indicator Data'!AT92="No data","x",ROUND(IF('Indicator Data'!AT92&gt;H$140,0,IF('Indicator Data'!AT92&lt;H$139,10,(H$140-'Indicator Data'!AT92)/(H$140-H$139)*10)),1))</f>
        <v>7.5</v>
      </c>
      <c r="I90" s="2">
        <f>IF('Indicator Data'!AS92="No data","x",ROUND(IF('Indicator Data'!AS92&gt;I$140,0,IF('Indicator Data'!AS92&lt;I$139,10,(I$140-'Indicator Data'!AS92)/(I$140-I$139)*10)),1))</f>
        <v>6.7</v>
      </c>
      <c r="J90" s="3">
        <f t="shared" si="10"/>
        <v>7.1</v>
      </c>
      <c r="K90" s="5">
        <f t="shared" si="11"/>
        <v>6.7</v>
      </c>
      <c r="L90" s="2">
        <f>IF('Indicator Data'!AV92="No data","x",ROUND(IF('Indicator Data'!AV92^2&gt;L$140,0,IF('Indicator Data'!AV92^2&lt;L$139,10,(L$140-'Indicator Data'!AV92^2)/(L$140-L$139)*10)),1))</f>
        <v>6.6</v>
      </c>
      <c r="M90" s="2">
        <f>IF(OR('Indicator Data'!AU92=0,'Indicator Data'!AU92="No data"),"x",ROUND(IF('Indicator Data'!AU92&gt;M$140,0,IF('Indicator Data'!AU92&lt;M$139,10,(M$140-'Indicator Data'!AU92)/(M$140-M$139)*10)),1))</f>
        <v>4.0999999999999996</v>
      </c>
      <c r="N90" s="2">
        <f>IF('Indicator Data'!AW92="No data","x",ROUND(IF('Indicator Data'!AW92&gt;N$140,0,IF('Indicator Data'!AW92&lt;N$139,10,(N$140-'Indicator Data'!AW92)/(N$140-N$139)*10)),1))</f>
        <v>6.5</v>
      </c>
      <c r="O90" s="2">
        <f>IF('Indicator Data'!AX92="No data","x",ROUND(IF('Indicator Data'!AX92&gt;O$140,0,IF('Indicator Data'!AX92&lt;O$139,10,(O$140-'Indicator Data'!AX92)/(O$140-O$139)*10)),1))</f>
        <v>5</v>
      </c>
      <c r="P90" s="3">
        <f t="shared" si="12"/>
        <v>5.6</v>
      </c>
      <c r="Q90" s="2">
        <f>IF('Indicator Data'!AY92="No data","x",ROUND(IF('Indicator Data'!AY92&gt;Q$140,0,IF('Indicator Data'!AY92&lt;Q$139,10,(Q$140-'Indicator Data'!AY92)/(Q$140-Q$139)*10)),1))</f>
        <v>8.5</v>
      </c>
      <c r="R90" s="2">
        <f>IF('Indicator Data'!AZ92="No data","x",ROUND(IF('Indicator Data'!AZ92&gt;R$140,0,IF('Indicator Data'!AZ92&lt;R$139,10,(R$140-'Indicator Data'!AZ92)/(R$140-R$139)*10)),1))</f>
        <v>6.7</v>
      </c>
      <c r="S90" s="3">
        <f t="shared" si="13"/>
        <v>7.6</v>
      </c>
      <c r="T90" s="2">
        <f>IF('Indicator Data'!X92="No data","x",ROUND(IF('Indicator Data'!X92&gt;T$140,0,IF('Indicator Data'!X92&lt;T$139,10,(T$140-'Indicator Data'!X92)/(T$140-T$139)*10)),1))</f>
        <v>10</v>
      </c>
      <c r="U90" s="2">
        <f>IF('Indicator Data'!Y92="No data","x",ROUND(IF('Indicator Data'!Y92&gt;U$140,0,IF('Indicator Data'!Y92&lt;U$139,10,(U$140-'Indicator Data'!Y92)/(U$140-U$139)*10)),1))</f>
        <v>3.8</v>
      </c>
      <c r="V90" s="2">
        <f>IF('Indicator Data'!Z92="No data","x",ROUND(IF('Indicator Data'!Z92&gt;V$140,0,IF('Indicator Data'!Z92&lt;V$139,10,(V$140-'Indicator Data'!Z92)/(V$140-V$139)*10)),1))</f>
        <v>10</v>
      </c>
      <c r="W90" s="2">
        <f>IF('Indicator Data'!AE92="No data","x",ROUND(IF('Indicator Data'!AE92&gt;W$140,0,IF('Indicator Data'!AE92&lt;W$139,10,(W$140-'Indicator Data'!AE92)/(W$140-W$139)*10)),1))</f>
        <v>9.4</v>
      </c>
      <c r="X90" s="3">
        <f t="shared" si="14"/>
        <v>8.3000000000000007</v>
      </c>
      <c r="Y90" s="5">
        <f t="shared" si="15"/>
        <v>7.2</v>
      </c>
      <c r="Z90" s="72"/>
    </row>
    <row r="91" spans="1:26">
      <c r="A91" s="8" t="s">
        <v>297</v>
      </c>
      <c r="B91" s="25" t="s">
        <v>244</v>
      </c>
      <c r="C91" s="25" t="s">
        <v>298</v>
      </c>
      <c r="D91" s="2">
        <f>IF('Indicator Data'!AR93="No data","x",ROUND(IF('Indicator Data'!AR93&gt;D$140,0,IF('Indicator Data'!AR93&lt;D$139,10,(D$140-'Indicator Data'!AR93)/(D$140-D$139)*10)),1))</f>
        <v>2.8</v>
      </c>
      <c r="E91" s="113">
        <f>('Indicator Data'!BE93+'Indicator Data'!BF93+'Indicator Data'!BG93)/'Indicator Data'!BD93*1000000</f>
        <v>1.6419585951080163E-2</v>
      </c>
      <c r="F91" s="2">
        <f t="shared" si="8"/>
        <v>9.8000000000000007</v>
      </c>
      <c r="G91" s="3">
        <f t="shared" si="9"/>
        <v>6.3</v>
      </c>
      <c r="H91" s="2">
        <f>IF('Indicator Data'!AT93="No data","x",ROUND(IF('Indicator Data'!AT93&gt;H$140,0,IF('Indicator Data'!AT93&lt;H$139,10,(H$140-'Indicator Data'!AT93)/(H$140-H$139)*10)),1))</f>
        <v>7.5</v>
      </c>
      <c r="I91" s="2">
        <f>IF('Indicator Data'!AS93="No data","x",ROUND(IF('Indicator Data'!AS93&gt;I$140,0,IF('Indicator Data'!AS93&lt;I$139,10,(I$140-'Indicator Data'!AS93)/(I$140-I$139)*10)),1))</f>
        <v>6.7</v>
      </c>
      <c r="J91" s="3">
        <f t="shared" si="10"/>
        <v>7.1</v>
      </c>
      <c r="K91" s="5">
        <f t="shared" si="11"/>
        <v>6.7</v>
      </c>
      <c r="L91" s="2">
        <f>IF('Indicator Data'!AV93="No data","x",ROUND(IF('Indicator Data'!AV93^2&gt;L$140,0,IF('Indicator Data'!AV93^2&lt;L$139,10,(L$140-'Indicator Data'!AV93^2)/(L$140-L$139)*10)),1))</f>
        <v>6.6</v>
      </c>
      <c r="M91" s="2">
        <f>IF(OR('Indicator Data'!AU93=0,'Indicator Data'!AU93="No data"),"x",ROUND(IF('Indicator Data'!AU93&gt;M$140,0,IF('Indicator Data'!AU93&lt;M$139,10,(M$140-'Indicator Data'!AU93)/(M$140-M$139)*10)),1))</f>
        <v>4.0999999999999996</v>
      </c>
      <c r="N91" s="2">
        <f>IF('Indicator Data'!AW93="No data","x",ROUND(IF('Indicator Data'!AW93&gt;N$140,0,IF('Indicator Data'!AW93&lt;N$139,10,(N$140-'Indicator Data'!AW93)/(N$140-N$139)*10)),1))</f>
        <v>6.5</v>
      </c>
      <c r="O91" s="2">
        <f>IF('Indicator Data'!AX93="No data","x",ROUND(IF('Indicator Data'!AX93&gt;O$140,0,IF('Indicator Data'!AX93&lt;O$139,10,(O$140-'Indicator Data'!AX93)/(O$140-O$139)*10)),1))</f>
        <v>5</v>
      </c>
      <c r="P91" s="3">
        <f t="shared" si="12"/>
        <v>5.6</v>
      </c>
      <c r="Q91" s="2">
        <f>IF('Indicator Data'!AY93="No data","x",ROUND(IF('Indicator Data'!AY93&gt;Q$140,0,IF('Indicator Data'!AY93&lt;Q$139,10,(Q$140-'Indicator Data'!AY93)/(Q$140-Q$139)*10)),1))</f>
        <v>7.7</v>
      </c>
      <c r="R91" s="2">
        <f>IF('Indicator Data'!AZ93="No data","x",ROUND(IF('Indicator Data'!AZ93&gt;R$140,0,IF('Indicator Data'!AZ93&lt;R$139,10,(R$140-'Indicator Data'!AZ93)/(R$140-R$139)*10)),1))</f>
        <v>2.7</v>
      </c>
      <c r="S91" s="3">
        <f t="shared" si="13"/>
        <v>5.2</v>
      </c>
      <c r="T91" s="2">
        <f>IF('Indicator Data'!X93="No data","x",ROUND(IF('Indicator Data'!X93&gt;T$140,0,IF('Indicator Data'!X93&lt;T$139,10,(T$140-'Indicator Data'!X93)/(T$140-T$139)*10)),1))</f>
        <v>10</v>
      </c>
      <c r="U91" s="2">
        <f>IF('Indicator Data'!Y93="No data","x",ROUND(IF('Indicator Data'!Y93&gt;U$140,0,IF('Indicator Data'!Y93&lt;U$139,10,(U$140-'Indicator Data'!Y93)/(U$140-U$139)*10)),1))</f>
        <v>3.8</v>
      </c>
      <c r="V91" s="2">
        <f>IF('Indicator Data'!Z93="No data","x",ROUND(IF('Indicator Data'!Z93&gt;V$140,0,IF('Indicator Data'!Z93&lt;V$139,10,(V$140-'Indicator Data'!Z93)/(V$140-V$139)*10)),1))</f>
        <v>10</v>
      </c>
      <c r="W91" s="2">
        <f>IF('Indicator Data'!AE93="No data","x",ROUND(IF('Indicator Data'!AE93&gt;W$140,0,IF('Indicator Data'!AE93&lt;W$139,10,(W$140-'Indicator Data'!AE93)/(W$140-W$139)*10)),1))</f>
        <v>9.4</v>
      </c>
      <c r="X91" s="3">
        <f t="shared" si="14"/>
        <v>8.3000000000000007</v>
      </c>
      <c r="Y91" s="5">
        <f t="shared" si="15"/>
        <v>6.4</v>
      </c>
      <c r="Z91" s="72"/>
    </row>
    <row r="92" spans="1:26">
      <c r="A92" s="8" t="s">
        <v>299</v>
      </c>
      <c r="B92" s="25" t="s">
        <v>244</v>
      </c>
      <c r="C92" s="25" t="s">
        <v>300</v>
      </c>
      <c r="D92" s="2">
        <f>IF('Indicator Data'!AR94="No data","x",ROUND(IF('Indicator Data'!AR94&gt;D$140,0,IF('Indicator Data'!AR94&lt;D$139,10,(D$140-'Indicator Data'!AR94)/(D$140-D$139)*10)),1))</f>
        <v>2.8</v>
      </c>
      <c r="E92" s="113">
        <f>('Indicator Data'!BE94+'Indicator Data'!BF94+'Indicator Data'!BG94)/'Indicator Data'!BD94*1000000</f>
        <v>1.6419585951080163E-2</v>
      </c>
      <c r="F92" s="2">
        <f t="shared" si="8"/>
        <v>9.8000000000000007</v>
      </c>
      <c r="G92" s="3">
        <f t="shared" si="9"/>
        <v>6.3</v>
      </c>
      <c r="H92" s="2">
        <f>IF('Indicator Data'!AT94="No data","x",ROUND(IF('Indicator Data'!AT94&gt;H$140,0,IF('Indicator Data'!AT94&lt;H$139,10,(H$140-'Indicator Data'!AT94)/(H$140-H$139)*10)),1))</f>
        <v>7.5</v>
      </c>
      <c r="I92" s="2">
        <f>IF('Indicator Data'!AS94="No data","x",ROUND(IF('Indicator Data'!AS94&gt;I$140,0,IF('Indicator Data'!AS94&lt;I$139,10,(I$140-'Indicator Data'!AS94)/(I$140-I$139)*10)),1))</f>
        <v>6.7</v>
      </c>
      <c r="J92" s="3">
        <f t="shared" si="10"/>
        <v>7.1</v>
      </c>
      <c r="K92" s="5">
        <f t="shared" si="11"/>
        <v>6.7</v>
      </c>
      <c r="L92" s="2">
        <f>IF('Indicator Data'!AV94="No data","x",ROUND(IF('Indicator Data'!AV94^2&gt;L$140,0,IF('Indicator Data'!AV94^2&lt;L$139,10,(L$140-'Indicator Data'!AV94^2)/(L$140-L$139)*10)),1))</f>
        <v>6.6</v>
      </c>
      <c r="M92" s="2">
        <f>IF(OR('Indicator Data'!AU94=0,'Indicator Data'!AU94="No data"),"x",ROUND(IF('Indicator Data'!AU94&gt;M$140,0,IF('Indicator Data'!AU94&lt;M$139,10,(M$140-'Indicator Data'!AU94)/(M$140-M$139)*10)),1))</f>
        <v>4.0999999999999996</v>
      </c>
      <c r="N92" s="2">
        <f>IF('Indicator Data'!AW94="No data","x",ROUND(IF('Indicator Data'!AW94&gt;N$140,0,IF('Indicator Data'!AW94&lt;N$139,10,(N$140-'Indicator Data'!AW94)/(N$140-N$139)*10)),1))</f>
        <v>6.5</v>
      </c>
      <c r="O92" s="2">
        <f>IF('Indicator Data'!AX94="No data","x",ROUND(IF('Indicator Data'!AX94&gt;O$140,0,IF('Indicator Data'!AX94&lt;O$139,10,(O$140-'Indicator Data'!AX94)/(O$140-O$139)*10)),1))</f>
        <v>5</v>
      </c>
      <c r="P92" s="3">
        <f t="shared" si="12"/>
        <v>5.6</v>
      </c>
      <c r="Q92" s="2">
        <f>IF('Indicator Data'!AY94="No data","x",ROUND(IF('Indicator Data'!AY94&gt;Q$140,0,IF('Indicator Data'!AY94&lt;Q$139,10,(Q$140-'Indicator Data'!AY94)/(Q$140-Q$139)*10)),1))</f>
        <v>7.7</v>
      </c>
      <c r="R92" s="2">
        <f>IF('Indicator Data'!AZ94="No data","x",ROUND(IF('Indicator Data'!AZ94&gt;R$140,0,IF('Indicator Data'!AZ94&lt;R$139,10,(R$140-'Indicator Data'!AZ94)/(R$140-R$139)*10)),1))</f>
        <v>2.7</v>
      </c>
      <c r="S92" s="3">
        <f t="shared" si="13"/>
        <v>5.2</v>
      </c>
      <c r="T92" s="2">
        <f>IF('Indicator Data'!X94="No data","x",ROUND(IF('Indicator Data'!X94&gt;T$140,0,IF('Indicator Data'!X94&lt;T$139,10,(T$140-'Indicator Data'!X94)/(T$140-T$139)*10)),1))</f>
        <v>10</v>
      </c>
      <c r="U92" s="2">
        <f>IF('Indicator Data'!Y94="No data","x",ROUND(IF('Indicator Data'!Y94&gt;U$140,0,IF('Indicator Data'!Y94&lt;U$139,10,(U$140-'Indicator Data'!Y94)/(U$140-U$139)*10)),1))</f>
        <v>3.8</v>
      </c>
      <c r="V92" s="2">
        <f>IF('Indicator Data'!Z94="No data","x",ROUND(IF('Indicator Data'!Z94&gt;V$140,0,IF('Indicator Data'!Z94&lt;V$139,10,(V$140-'Indicator Data'!Z94)/(V$140-V$139)*10)),1))</f>
        <v>6.5</v>
      </c>
      <c r="W92" s="2">
        <f>IF('Indicator Data'!AE94="No data","x",ROUND(IF('Indicator Data'!AE94&gt;W$140,0,IF('Indicator Data'!AE94&lt;W$139,10,(W$140-'Indicator Data'!AE94)/(W$140-W$139)*10)),1))</f>
        <v>9.4</v>
      </c>
      <c r="X92" s="3">
        <f t="shared" si="14"/>
        <v>7.4</v>
      </c>
      <c r="Y92" s="5">
        <f t="shared" si="15"/>
        <v>6.1</v>
      </c>
      <c r="Z92" s="72"/>
    </row>
    <row r="93" spans="1:26">
      <c r="A93" s="8" t="s">
        <v>301</v>
      </c>
      <c r="B93" s="25" t="s">
        <v>244</v>
      </c>
      <c r="C93" s="25" t="s">
        <v>302</v>
      </c>
      <c r="D93" s="2">
        <f>IF('Indicator Data'!AR95="No data","x",ROUND(IF('Indicator Data'!AR95&gt;D$140,0,IF('Indicator Data'!AR95&lt;D$139,10,(D$140-'Indicator Data'!AR95)/(D$140-D$139)*10)),1))</f>
        <v>2.8</v>
      </c>
      <c r="E93" s="113">
        <f>('Indicator Data'!BE95+'Indicator Data'!BF95+'Indicator Data'!BG95)/'Indicator Data'!BD95*1000000</f>
        <v>1.6419585951080163E-2</v>
      </c>
      <c r="F93" s="2">
        <f t="shared" si="8"/>
        <v>9.8000000000000007</v>
      </c>
      <c r="G93" s="3">
        <f t="shared" si="9"/>
        <v>6.3</v>
      </c>
      <c r="H93" s="2">
        <f>IF('Indicator Data'!AT95="No data","x",ROUND(IF('Indicator Data'!AT95&gt;H$140,0,IF('Indicator Data'!AT95&lt;H$139,10,(H$140-'Indicator Data'!AT95)/(H$140-H$139)*10)),1))</f>
        <v>7.5</v>
      </c>
      <c r="I93" s="2">
        <f>IF('Indicator Data'!AS95="No data","x",ROUND(IF('Indicator Data'!AS95&gt;I$140,0,IF('Indicator Data'!AS95&lt;I$139,10,(I$140-'Indicator Data'!AS95)/(I$140-I$139)*10)),1))</f>
        <v>6.7</v>
      </c>
      <c r="J93" s="3">
        <f t="shared" si="10"/>
        <v>7.1</v>
      </c>
      <c r="K93" s="5">
        <f t="shared" si="11"/>
        <v>6.7</v>
      </c>
      <c r="L93" s="2">
        <f>IF('Indicator Data'!AV95="No data","x",ROUND(IF('Indicator Data'!AV95^2&gt;L$140,0,IF('Indicator Data'!AV95^2&lt;L$139,10,(L$140-'Indicator Data'!AV95^2)/(L$140-L$139)*10)),1))</f>
        <v>6.6</v>
      </c>
      <c r="M93" s="2">
        <f>IF(OR('Indicator Data'!AU95=0,'Indicator Data'!AU95="No data"),"x",ROUND(IF('Indicator Data'!AU95&gt;M$140,0,IF('Indicator Data'!AU95&lt;M$139,10,(M$140-'Indicator Data'!AU95)/(M$140-M$139)*10)),1))</f>
        <v>4.0999999999999996</v>
      </c>
      <c r="N93" s="2">
        <f>IF('Indicator Data'!AW95="No data","x",ROUND(IF('Indicator Data'!AW95&gt;N$140,0,IF('Indicator Data'!AW95&lt;N$139,10,(N$140-'Indicator Data'!AW95)/(N$140-N$139)*10)),1))</f>
        <v>6.5</v>
      </c>
      <c r="O93" s="2">
        <f>IF('Indicator Data'!AX95="No data","x",ROUND(IF('Indicator Data'!AX95&gt;O$140,0,IF('Indicator Data'!AX95&lt;O$139,10,(O$140-'Indicator Data'!AX95)/(O$140-O$139)*10)),1))</f>
        <v>5</v>
      </c>
      <c r="P93" s="3">
        <f t="shared" si="12"/>
        <v>5.6</v>
      </c>
      <c r="Q93" s="2">
        <f>IF('Indicator Data'!AY95="No data","x",ROUND(IF('Indicator Data'!AY95&gt;Q$140,0,IF('Indicator Data'!AY95&lt;Q$139,10,(Q$140-'Indicator Data'!AY95)/(Q$140-Q$139)*10)),1))</f>
        <v>7.7</v>
      </c>
      <c r="R93" s="2">
        <f>IF('Indicator Data'!AZ95="No data","x",ROUND(IF('Indicator Data'!AZ95&gt;R$140,0,IF('Indicator Data'!AZ95&lt;R$139,10,(R$140-'Indicator Data'!AZ95)/(R$140-R$139)*10)),1))</f>
        <v>2.7</v>
      </c>
      <c r="S93" s="3">
        <f t="shared" si="13"/>
        <v>5.2</v>
      </c>
      <c r="T93" s="2">
        <f>IF('Indicator Data'!X95="No data","x",ROUND(IF('Indicator Data'!X95&gt;T$140,0,IF('Indicator Data'!X95&lt;T$139,10,(T$140-'Indicator Data'!X95)/(T$140-T$139)*10)),1))</f>
        <v>10</v>
      </c>
      <c r="U93" s="2">
        <f>IF('Indicator Data'!Y95="No data","x",ROUND(IF('Indicator Data'!Y95&gt;U$140,0,IF('Indicator Data'!Y95&lt;U$139,10,(U$140-'Indicator Data'!Y95)/(U$140-U$139)*10)),1))</f>
        <v>3.8</v>
      </c>
      <c r="V93" s="2">
        <f>IF('Indicator Data'!Z95="No data","x",ROUND(IF('Indicator Data'!Z95&gt;V$140,0,IF('Indicator Data'!Z95&lt;V$139,10,(V$140-'Indicator Data'!Z95)/(V$140-V$139)*10)),1))</f>
        <v>5.7</v>
      </c>
      <c r="W93" s="2">
        <f>IF('Indicator Data'!AE95="No data","x",ROUND(IF('Indicator Data'!AE95&gt;W$140,0,IF('Indicator Data'!AE95&lt;W$139,10,(W$140-'Indicator Data'!AE95)/(W$140-W$139)*10)),1))</f>
        <v>9.4</v>
      </c>
      <c r="X93" s="3">
        <f t="shared" si="14"/>
        <v>7.2</v>
      </c>
      <c r="Y93" s="5">
        <f t="shared" si="15"/>
        <v>6</v>
      </c>
      <c r="Z93" s="72"/>
    </row>
    <row r="94" spans="1:26">
      <c r="A94" s="8" t="s">
        <v>303</v>
      </c>
      <c r="B94" s="25" t="s">
        <v>244</v>
      </c>
      <c r="C94" s="25" t="s">
        <v>304</v>
      </c>
      <c r="D94" s="2">
        <f>IF('Indicator Data'!AR96="No data","x",ROUND(IF('Indicator Data'!AR96&gt;D$140,0,IF('Indicator Data'!AR96&lt;D$139,10,(D$140-'Indicator Data'!AR96)/(D$140-D$139)*10)),1))</f>
        <v>2.8</v>
      </c>
      <c r="E94" s="113">
        <f>('Indicator Data'!BE96+'Indicator Data'!BF96+'Indicator Data'!BG96)/'Indicator Data'!BD96*1000000</f>
        <v>1.6419585951080163E-2</v>
      </c>
      <c r="F94" s="2">
        <f t="shared" si="8"/>
        <v>9.8000000000000007</v>
      </c>
      <c r="G94" s="3">
        <f t="shared" si="9"/>
        <v>6.3</v>
      </c>
      <c r="H94" s="2">
        <f>IF('Indicator Data'!AT96="No data","x",ROUND(IF('Indicator Data'!AT96&gt;H$140,0,IF('Indicator Data'!AT96&lt;H$139,10,(H$140-'Indicator Data'!AT96)/(H$140-H$139)*10)),1))</f>
        <v>7.5</v>
      </c>
      <c r="I94" s="2">
        <f>IF('Indicator Data'!AS96="No data","x",ROUND(IF('Indicator Data'!AS96&gt;I$140,0,IF('Indicator Data'!AS96&lt;I$139,10,(I$140-'Indicator Data'!AS96)/(I$140-I$139)*10)),1))</f>
        <v>6.7</v>
      </c>
      <c r="J94" s="3">
        <f t="shared" si="10"/>
        <v>7.1</v>
      </c>
      <c r="K94" s="5">
        <f t="shared" si="11"/>
        <v>6.7</v>
      </c>
      <c r="L94" s="2">
        <f>IF('Indicator Data'!AV96="No data","x",ROUND(IF('Indicator Data'!AV96^2&gt;L$140,0,IF('Indicator Data'!AV96^2&lt;L$139,10,(L$140-'Indicator Data'!AV96^2)/(L$140-L$139)*10)),1))</f>
        <v>6.6</v>
      </c>
      <c r="M94" s="2">
        <f>IF(OR('Indicator Data'!AU96=0,'Indicator Data'!AU96="No data"),"x",ROUND(IF('Indicator Data'!AU96&gt;M$140,0,IF('Indicator Data'!AU96&lt;M$139,10,(M$140-'Indicator Data'!AU96)/(M$140-M$139)*10)),1))</f>
        <v>4.0999999999999996</v>
      </c>
      <c r="N94" s="2">
        <f>IF('Indicator Data'!AW96="No data","x",ROUND(IF('Indicator Data'!AW96&gt;N$140,0,IF('Indicator Data'!AW96&lt;N$139,10,(N$140-'Indicator Data'!AW96)/(N$140-N$139)*10)),1))</f>
        <v>6.5</v>
      </c>
      <c r="O94" s="2">
        <f>IF('Indicator Data'!AX96="No data","x",ROUND(IF('Indicator Data'!AX96&gt;O$140,0,IF('Indicator Data'!AX96&lt;O$139,10,(O$140-'Indicator Data'!AX96)/(O$140-O$139)*10)),1))</f>
        <v>5</v>
      </c>
      <c r="P94" s="3">
        <f t="shared" si="12"/>
        <v>5.6</v>
      </c>
      <c r="Q94" s="2">
        <f>IF('Indicator Data'!AY96="No data","x",ROUND(IF('Indicator Data'!AY96&gt;Q$140,0,IF('Indicator Data'!AY96&lt;Q$139,10,(Q$140-'Indicator Data'!AY96)/(Q$140-Q$139)*10)),1))</f>
        <v>7.7</v>
      </c>
      <c r="R94" s="2">
        <f>IF('Indicator Data'!AZ96="No data","x",ROUND(IF('Indicator Data'!AZ96&gt;R$140,0,IF('Indicator Data'!AZ96&lt;R$139,10,(R$140-'Indicator Data'!AZ96)/(R$140-R$139)*10)),1))</f>
        <v>2.7</v>
      </c>
      <c r="S94" s="3">
        <f t="shared" si="13"/>
        <v>5.2</v>
      </c>
      <c r="T94" s="2">
        <f>IF('Indicator Data'!X96="No data","x",ROUND(IF('Indicator Data'!X96&gt;T$140,0,IF('Indicator Data'!X96&lt;T$139,10,(T$140-'Indicator Data'!X96)/(T$140-T$139)*10)),1))</f>
        <v>10</v>
      </c>
      <c r="U94" s="2">
        <f>IF('Indicator Data'!Y96="No data","x",ROUND(IF('Indicator Data'!Y96&gt;U$140,0,IF('Indicator Data'!Y96&lt;U$139,10,(U$140-'Indicator Data'!Y96)/(U$140-U$139)*10)),1))</f>
        <v>3.8</v>
      </c>
      <c r="V94" s="2">
        <f>IF('Indicator Data'!Z96="No data","x",ROUND(IF('Indicator Data'!Z96&gt;V$140,0,IF('Indicator Data'!Z96&lt;V$139,10,(V$140-'Indicator Data'!Z96)/(V$140-V$139)*10)),1))</f>
        <v>9.6</v>
      </c>
      <c r="W94" s="2">
        <f>IF('Indicator Data'!AE96="No data","x",ROUND(IF('Indicator Data'!AE96&gt;W$140,0,IF('Indicator Data'!AE96&lt;W$139,10,(W$140-'Indicator Data'!AE96)/(W$140-W$139)*10)),1))</f>
        <v>9.4</v>
      </c>
      <c r="X94" s="3">
        <f t="shared" si="14"/>
        <v>8.1999999999999993</v>
      </c>
      <c r="Y94" s="5">
        <f t="shared" si="15"/>
        <v>6.3</v>
      </c>
      <c r="Z94" s="72"/>
    </row>
    <row r="95" spans="1:26">
      <c r="A95" s="8" t="s">
        <v>305</v>
      </c>
      <c r="B95" s="25" t="s">
        <v>244</v>
      </c>
      <c r="C95" s="25" t="s">
        <v>306</v>
      </c>
      <c r="D95" s="2">
        <f>IF('Indicator Data'!AR97="No data","x",ROUND(IF('Indicator Data'!AR97&gt;D$140,0,IF('Indicator Data'!AR97&lt;D$139,10,(D$140-'Indicator Data'!AR97)/(D$140-D$139)*10)),1))</f>
        <v>2.8</v>
      </c>
      <c r="E95" s="113">
        <f>('Indicator Data'!BE97+'Indicator Data'!BF97+'Indicator Data'!BG97)/'Indicator Data'!BD97*1000000</f>
        <v>1.6419585951080163E-2</v>
      </c>
      <c r="F95" s="2">
        <f t="shared" si="8"/>
        <v>9.8000000000000007</v>
      </c>
      <c r="G95" s="3">
        <f t="shared" si="9"/>
        <v>6.3</v>
      </c>
      <c r="H95" s="2">
        <f>IF('Indicator Data'!AT97="No data","x",ROUND(IF('Indicator Data'!AT97&gt;H$140,0,IF('Indicator Data'!AT97&lt;H$139,10,(H$140-'Indicator Data'!AT97)/(H$140-H$139)*10)),1))</f>
        <v>7.5</v>
      </c>
      <c r="I95" s="2">
        <f>IF('Indicator Data'!AS97="No data","x",ROUND(IF('Indicator Data'!AS97&gt;I$140,0,IF('Indicator Data'!AS97&lt;I$139,10,(I$140-'Indicator Data'!AS97)/(I$140-I$139)*10)),1))</f>
        <v>6.7</v>
      </c>
      <c r="J95" s="3">
        <f t="shared" si="10"/>
        <v>7.1</v>
      </c>
      <c r="K95" s="5">
        <f t="shared" si="11"/>
        <v>6.7</v>
      </c>
      <c r="L95" s="2">
        <f>IF('Indicator Data'!AV97="No data","x",ROUND(IF('Indicator Data'!AV97^2&gt;L$140,0,IF('Indicator Data'!AV97^2&lt;L$139,10,(L$140-'Indicator Data'!AV97^2)/(L$140-L$139)*10)),1))</f>
        <v>6.6</v>
      </c>
      <c r="M95" s="2">
        <f>IF(OR('Indicator Data'!AU97=0,'Indicator Data'!AU97="No data"),"x",ROUND(IF('Indicator Data'!AU97&gt;M$140,0,IF('Indicator Data'!AU97&lt;M$139,10,(M$140-'Indicator Data'!AU97)/(M$140-M$139)*10)),1))</f>
        <v>4.0999999999999996</v>
      </c>
      <c r="N95" s="2">
        <f>IF('Indicator Data'!AW97="No data","x",ROUND(IF('Indicator Data'!AW97&gt;N$140,0,IF('Indicator Data'!AW97&lt;N$139,10,(N$140-'Indicator Data'!AW97)/(N$140-N$139)*10)),1))</f>
        <v>6.5</v>
      </c>
      <c r="O95" s="2">
        <f>IF('Indicator Data'!AX97="No data","x",ROUND(IF('Indicator Data'!AX97&gt;O$140,0,IF('Indicator Data'!AX97&lt;O$139,10,(O$140-'Indicator Data'!AX97)/(O$140-O$139)*10)),1))</f>
        <v>5</v>
      </c>
      <c r="P95" s="3">
        <f t="shared" si="12"/>
        <v>5.6</v>
      </c>
      <c r="Q95" s="2">
        <f>IF('Indicator Data'!AY97="No data","x",ROUND(IF('Indicator Data'!AY97&gt;Q$140,0,IF('Indicator Data'!AY97&lt;Q$139,10,(Q$140-'Indicator Data'!AY97)/(Q$140-Q$139)*10)),1))</f>
        <v>8.5</v>
      </c>
      <c r="R95" s="2">
        <f>IF('Indicator Data'!AZ97="No data","x",ROUND(IF('Indicator Data'!AZ97&gt;R$140,0,IF('Indicator Data'!AZ97&lt;R$139,10,(R$140-'Indicator Data'!AZ97)/(R$140-R$139)*10)),1))</f>
        <v>6.7</v>
      </c>
      <c r="S95" s="3">
        <f t="shared" si="13"/>
        <v>7.6</v>
      </c>
      <c r="T95" s="2">
        <f>IF('Indicator Data'!X97="No data","x",ROUND(IF('Indicator Data'!X97&gt;T$140,0,IF('Indicator Data'!X97&lt;T$139,10,(T$140-'Indicator Data'!X97)/(T$140-T$139)*10)),1))</f>
        <v>10</v>
      </c>
      <c r="U95" s="2">
        <f>IF('Indicator Data'!Y97="No data","x",ROUND(IF('Indicator Data'!Y97&gt;U$140,0,IF('Indicator Data'!Y97&lt;U$139,10,(U$140-'Indicator Data'!Y97)/(U$140-U$139)*10)),1))</f>
        <v>3.8</v>
      </c>
      <c r="V95" s="2">
        <f>IF('Indicator Data'!Z97="No data","x",ROUND(IF('Indicator Data'!Z97&gt;V$140,0,IF('Indicator Data'!Z97&lt;V$139,10,(V$140-'Indicator Data'!Z97)/(V$140-V$139)*10)),1))</f>
        <v>9.1</v>
      </c>
      <c r="W95" s="2">
        <f>IF('Indicator Data'!AE97="No data","x",ROUND(IF('Indicator Data'!AE97&gt;W$140,0,IF('Indicator Data'!AE97&lt;W$139,10,(W$140-'Indicator Data'!AE97)/(W$140-W$139)*10)),1))</f>
        <v>9.4</v>
      </c>
      <c r="X95" s="3">
        <f t="shared" si="14"/>
        <v>8.1</v>
      </c>
      <c r="Y95" s="5">
        <f t="shared" si="15"/>
        <v>7.1</v>
      </c>
      <c r="Z95" s="72"/>
    </row>
    <row r="96" spans="1:26">
      <c r="A96" s="8" t="s">
        <v>307</v>
      </c>
      <c r="B96" s="25" t="s">
        <v>244</v>
      </c>
      <c r="C96" s="25" t="s">
        <v>308</v>
      </c>
      <c r="D96" s="2">
        <f>IF('Indicator Data'!AR98="No data","x",ROUND(IF('Indicator Data'!AR98&gt;D$140,0,IF('Indicator Data'!AR98&lt;D$139,10,(D$140-'Indicator Data'!AR98)/(D$140-D$139)*10)),1))</f>
        <v>2.8</v>
      </c>
      <c r="E96" s="113">
        <f>('Indicator Data'!BE98+'Indicator Data'!BF98+'Indicator Data'!BG98)/'Indicator Data'!BD98*1000000</f>
        <v>1.6419585951080163E-2</v>
      </c>
      <c r="F96" s="2">
        <f t="shared" si="8"/>
        <v>9.8000000000000007</v>
      </c>
      <c r="G96" s="3">
        <f t="shared" si="9"/>
        <v>6.3</v>
      </c>
      <c r="H96" s="2">
        <f>IF('Indicator Data'!AT98="No data","x",ROUND(IF('Indicator Data'!AT98&gt;H$140,0,IF('Indicator Data'!AT98&lt;H$139,10,(H$140-'Indicator Data'!AT98)/(H$140-H$139)*10)),1))</f>
        <v>7.5</v>
      </c>
      <c r="I96" s="2">
        <f>IF('Indicator Data'!AS98="No data","x",ROUND(IF('Indicator Data'!AS98&gt;I$140,0,IF('Indicator Data'!AS98&lt;I$139,10,(I$140-'Indicator Data'!AS98)/(I$140-I$139)*10)),1))</f>
        <v>6.7</v>
      </c>
      <c r="J96" s="3">
        <f t="shared" si="10"/>
        <v>7.1</v>
      </c>
      <c r="K96" s="5">
        <f t="shared" si="11"/>
        <v>6.7</v>
      </c>
      <c r="L96" s="2">
        <f>IF('Indicator Data'!AV98="No data","x",ROUND(IF('Indicator Data'!AV98^2&gt;L$140,0,IF('Indicator Data'!AV98^2&lt;L$139,10,(L$140-'Indicator Data'!AV98^2)/(L$140-L$139)*10)),1))</f>
        <v>6.6</v>
      </c>
      <c r="M96" s="2">
        <f>IF(OR('Indicator Data'!AU98=0,'Indicator Data'!AU98="No data"),"x",ROUND(IF('Indicator Data'!AU98&gt;M$140,0,IF('Indicator Data'!AU98&lt;M$139,10,(M$140-'Indicator Data'!AU98)/(M$140-M$139)*10)),1))</f>
        <v>4.0999999999999996</v>
      </c>
      <c r="N96" s="2">
        <f>IF('Indicator Data'!AW98="No data","x",ROUND(IF('Indicator Data'!AW98&gt;N$140,0,IF('Indicator Data'!AW98&lt;N$139,10,(N$140-'Indicator Data'!AW98)/(N$140-N$139)*10)),1))</f>
        <v>6.5</v>
      </c>
      <c r="O96" s="2">
        <f>IF('Indicator Data'!AX98="No data","x",ROUND(IF('Indicator Data'!AX98&gt;O$140,0,IF('Indicator Data'!AX98&lt;O$139,10,(O$140-'Indicator Data'!AX98)/(O$140-O$139)*10)),1))</f>
        <v>5</v>
      </c>
      <c r="P96" s="3">
        <f t="shared" si="12"/>
        <v>5.6</v>
      </c>
      <c r="Q96" s="2">
        <f>IF('Indicator Data'!AY98="No data","x",ROUND(IF('Indicator Data'!AY98&gt;Q$140,0,IF('Indicator Data'!AY98&lt;Q$139,10,(Q$140-'Indicator Data'!AY98)/(Q$140-Q$139)*10)),1))</f>
        <v>7</v>
      </c>
      <c r="R96" s="2">
        <f>IF('Indicator Data'!AZ98="No data","x",ROUND(IF('Indicator Data'!AZ98&gt;R$140,0,IF('Indicator Data'!AZ98&lt;R$139,10,(R$140-'Indicator Data'!AZ98)/(R$140-R$139)*10)),1))</f>
        <v>4.0999999999999996</v>
      </c>
      <c r="S96" s="3">
        <f t="shared" si="13"/>
        <v>5.6</v>
      </c>
      <c r="T96" s="2">
        <f>IF('Indicator Data'!X98="No data","x",ROUND(IF('Indicator Data'!X98&gt;T$140,0,IF('Indicator Data'!X98&lt;T$139,10,(T$140-'Indicator Data'!X98)/(T$140-T$139)*10)),1))</f>
        <v>10</v>
      </c>
      <c r="U96" s="2">
        <f>IF('Indicator Data'!Y98="No data","x",ROUND(IF('Indicator Data'!Y98&gt;U$140,0,IF('Indicator Data'!Y98&lt;U$139,10,(U$140-'Indicator Data'!Y98)/(U$140-U$139)*10)),1))</f>
        <v>3.8</v>
      </c>
      <c r="V96" s="2">
        <f>IF('Indicator Data'!Z98="No data","x",ROUND(IF('Indicator Data'!Z98&gt;V$140,0,IF('Indicator Data'!Z98&lt;V$139,10,(V$140-'Indicator Data'!Z98)/(V$140-V$139)*10)),1))</f>
        <v>6.7</v>
      </c>
      <c r="W96" s="2">
        <f>IF('Indicator Data'!AE98="No data","x",ROUND(IF('Indicator Data'!AE98&gt;W$140,0,IF('Indicator Data'!AE98&lt;W$139,10,(W$140-'Indicator Data'!AE98)/(W$140-W$139)*10)),1))</f>
        <v>9.4</v>
      </c>
      <c r="X96" s="3">
        <f t="shared" si="14"/>
        <v>7.5</v>
      </c>
      <c r="Y96" s="5">
        <f t="shared" si="15"/>
        <v>6.2</v>
      </c>
      <c r="Z96" s="72"/>
    </row>
    <row r="97" spans="1:26">
      <c r="A97" s="8" t="s">
        <v>309</v>
      </c>
      <c r="B97" s="25" t="s">
        <v>244</v>
      </c>
      <c r="C97" s="25" t="s">
        <v>310</v>
      </c>
      <c r="D97" s="2">
        <f>IF('Indicator Data'!AR99="No data","x",ROUND(IF('Indicator Data'!AR99&gt;D$140,0,IF('Indicator Data'!AR99&lt;D$139,10,(D$140-'Indicator Data'!AR99)/(D$140-D$139)*10)),1))</f>
        <v>2.8</v>
      </c>
      <c r="E97" s="113">
        <f>('Indicator Data'!BE99+'Indicator Data'!BF99+'Indicator Data'!BG99)/'Indicator Data'!BD99*1000000</f>
        <v>1.6419585951080163E-2</v>
      </c>
      <c r="F97" s="2">
        <f t="shared" si="8"/>
        <v>9.8000000000000007</v>
      </c>
      <c r="G97" s="3">
        <f t="shared" si="9"/>
        <v>6.3</v>
      </c>
      <c r="H97" s="2">
        <f>IF('Indicator Data'!AT99="No data","x",ROUND(IF('Indicator Data'!AT99&gt;H$140,0,IF('Indicator Data'!AT99&lt;H$139,10,(H$140-'Indicator Data'!AT99)/(H$140-H$139)*10)),1))</f>
        <v>7.5</v>
      </c>
      <c r="I97" s="2">
        <f>IF('Indicator Data'!AS99="No data","x",ROUND(IF('Indicator Data'!AS99&gt;I$140,0,IF('Indicator Data'!AS99&lt;I$139,10,(I$140-'Indicator Data'!AS99)/(I$140-I$139)*10)),1))</f>
        <v>6.7</v>
      </c>
      <c r="J97" s="3">
        <f t="shared" si="10"/>
        <v>7.1</v>
      </c>
      <c r="K97" s="5">
        <f t="shared" si="11"/>
        <v>6.7</v>
      </c>
      <c r="L97" s="2">
        <f>IF('Indicator Data'!AV99="No data","x",ROUND(IF('Indicator Data'!AV99^2&gt;L$140,0,IF('Indicator Data'!AV99^2&lt;L$139,10,(L$140-'Indicator Data'!AV99^2)/(L$140-L$139)*10)),1))</f>
        <v>6.6</v>
      </c>
      <c r="M97" s="2">
        <f>IF(OR('Indicator Data'!AU99=0,'Indicator Data'!AU99="No data"),"x",ROUND(IF('Indicator Data'!AU99&gt;M$140,0,IF('Indicator Data'!AU99&lt;M$139,10,(M$140-'Indicator Data'!AU99)/(M$140-M$139)*10)),1))</f>
        <v>4.0999999999999996</v>
      </c>
      <c r="N97" s="2">
        <f>IF('Indicator Data'!AW99="No data","x",ROUND(IF('Indicator Data'!AW99&gt;N$140,0,IF('Indicator Data'!AW99&lt;N$139,10,(N$140-'Indicator Data'!AW99)/(N$140-N$139)*10)),1))</f>
        <v>6.5</v>
      </c>
      <c r="O97" s="2">
        <f>IF('Indicator Data'!AX99="No data","x",ROUND(IF('Indicator Data'!AX99&gt;O$140,0,IF('Indicator Data'!AX99&lt;O$139,10,(O$140-'Indicator Data'!AX99)/(O$140-O$139)*10)),1))</f>
        <v>5</v>
      </c>
      <c r="P97" s="3">
        <f t="shared" si="12"/>
        <v>5.6</v>
      </c>
      <c r="Q97" s="2">
        <f>IF('Indicator Data'!AY99="No data","x",ROUND(IF('Indicator Data'!AY99&gt;Q$140,0,IF('Indicator Data'!AY99&lt;Q$139,10,(Q$140-'Indicator Data'!AY99)/(Q$140-Q$139)*10)),1))</f>
        <v>7.7</v>
      </c>
      <c r="R97" s="2">
        <f>IF('Indicator Data'!AZ99="No data","x",ROUND(IF('Indicator Data'!AZ99&gt;R$140,0,IF('Indicator Data'!AZ99&lt;R$139,10,(R$140-'Indicator Data'!AZ99)/(R$140-R$139)*10)),1))</f>
        <v>8</v>
      </c>
      <c r="S97" s="3">
        <f t="shared" si="13"/>
        <v>7.9</v>
      </c>
      <c r="T97" s="2">
        <f>IF('Indicator Data'!X99="No data","x",ROUND(IF('Indicator Data'!X99&gt;T$140,0,IF('Indicator Data'!X99&lt;T$139,10,(T$140-'Indicator Data'!X99)/(T$140-T$139)*10)),1))</f>
        <v>10</v>
      </c>
      <c r="U97" s="2">
        <f>IF('Indicator Data'!Y99="No data","x",ROUND(IF('Indicator Data'!Y99&gt;U$140,0,IF('Indicator Data'!Y99&lt;U$139,10,(U$140-'Indicator Data'!Y99)/(U$140-U$139)*10)),1))</f>
        <v>3.8</v>
      </c>
      <c r="V97" s="2">
        <f>IF('Indicator Data'!Z99="No data","x",ROUND(IF('Indicator Data'!Z99&gt;V$140,0,IF('Indicator Data'!Z99&lt;V$139,10,(V$140-'Indicator Data'!Z99)/(V$140-V$139)*10)),1))</f>
        <v>10</v>
      </c>
      <c r="W97" s="2">
        <f>IF('Indicator Data'!AE99="No data","x",ROUND(IF('Indicator Data'!AE99&gt;W$140,0,IF('Indicator Data'!AE99&lt;W$139,10,(W$140-'Indicator Data'!AE99)/(W$140-W$139)*10)),1))</f>
        <v>9.4</v>
      </c>
      <c r="X97" s="3">
        <f t="shared" si="14"/>
        <v>8.3000000000000007</v>
      </c>
      <c r="Y97" s="5">
        <f t="shared" si="15"/>
        <v>7.3</v>
      </c>
      <c r="Z97" s="72"/>
    </row>
    <row r="98" spans="1:26">
      <c r="A98" s="8" t="s">
        <v>311</v>
      </c>
      <c r="B98" s="25" t="s">
        <v>244</v>
      </c>
      <c r="C98" s="25" t="s">
        <v>312</v>
      </c>
      <c r="D98" s="2">
        <f>IF('Indicator Data'!AR100="No data","x",ROUND(IF('Indicator Data'!AR100&gt;D$140,0,IF('Indicator Data'!AR100&lt;D$139,10,(D$140-'Indicator Data'!AR100)/(D$140-D$139)*10)),1))</f>
        <v>2.8</v>
      </c>
      <c r="E98" s="113">
        <f>('Indicator Data'!BE100+'Indicator Data'!BF100+'Indicator Data'!BG100)/'Indicator Data'!BD100*1000000</f>
        <v>1.6419585951080163E-2</v>
      </c>
      <c r="F98" s="2">
        <f t="shared" si="8"/>
        <v>9.8000000000000007</v>
      </c>
      <c r="G98" s="3">
        <f t="shared" si="9"/>
        <v>6.3</v>
      </c>
      <c r="H98" s="2">
        <f>IF('Indicator Data'!AT100="No data","x",ROUND(IF('Indicator Data'!AT100&gt;H$140,0,IF('Indicator Data'!AT100&lt;H$139,10,(H$140-'Indicator Data'!AT100)/(H$140-H$139)*10)),1))</f>
        <v>7.5</v>
      </c>
      <c r="I98" s="2">
        <f>IF('Indicator Data'!AS100="No data","x",ROUND(IF('Indicator Data'!AS100&gt;I$140,0,IF('Indicator Data'!AS100&lt;I$139,10,(I$140-'Indicator Data'!AS100)/(I$140-I$139)*10)),1))</f>
        <v>6.7</v>
      </c>
      <c r="J98" s="3">
        <f t="shared" si="10"/>
        <v>7.1</v>
      </c>
      <c r="K98" s="5">
        <f t="shared" si="11"/>
        <v>6.7</v>
      </c>
      <c r="L98" s="2">
        <f>IF('Indicator Data'!AV100="No data","x",ROUND(IF('Indicator Data'!AV100^2&gt;L$140,0,IF('Indicator Data'!AV100^2&lt;L$139,10,(L$140-'Indicator Data'!AV100^2)/(L$140-L$139)*10)),1))</f>
        <v>6.6</v>
      </c>
      <c r="M98" s="2">
        <f>IF(OR('Indicator Data'!AU100=0,'Indicator Data'!AU100="No data"),"x",ROUND(IF('Indicator Data'!AU100&gt;M$140,0,IF('Indicator Data'!AU100&lt;M$139,10,(M$140-'Indicator Data'!AU100)/(M$140-M$139)*10)),1))</f>
        <v>4.0999999999999996</v>
      </c>
      <c r="N98" s="2">
        <f>IF('Indicator Data'!AW100="No data","x",ROUND(IF('Indicator Data'!AW100&gt;N$140,0,IF('Indicator Data'!AW100&lt;N$139,10,(N$140-'Indicator Data'!AW100)/(N$140-N$139)*10)),1))</f>
        <v>6.5</v>
      </c>
      <c r="O98" s="2">
        <f>IF('Indicator Data'!AX100="No data","x",ROUND(IF('Indicator Data'!AX100&gt;O$140,0,IF('Indicator Data'!AX100&lt;O$139,10,(O$140-'Indicator Data'!AX100)/(O$140-O$139)*10)),1))</f>
        <v>5</v>
      </c>
      <c r="P98" s="3">
        <f t="shared" si="12"/>
        <v>5.6</v>
      </c>
      <c r="Q98" s="2">
        <f>IF('Indicator Data'!AY100="No data","x",ROUND(IF('Indicator Data'!AY100&gt;Q$140,0,IF('Indicator Data'!AY100&lt;Q$139,10,(Q$140-'Indicator Data'!AY100)/(Q$140-Q$139)*10)),1))</f>
        <v>6.5</v>
      </c>
      <c r="R98" s="2">
        <f>IF('Indicator Data'!AZ100="No data","x",ROUND(IF('Indicator Data'!AZ100&gt;R$140,0,IF('Indicator Data'!AZ100&lt;R$139,10,(R$140-'Indicator Data'!AZ100)/(R$140-R$139)*10)),1))</f>
        <v>8.6</v>
      </c>
      <c r="S98" s="3">
        <f t="shared" si="13"/>
        <v>7.6</v>
      </c>
      <c r="T98" s="2">
        <f>IF('Indicator Data'!X100="No data","x",ROUND(IF('Indicator Data'!X100&gt;T$140,0,IF('Indicator Data'!X100&lt;T$139,10,(T$140-'Indicator Data'!X100)/(T$140-T$139)*10)),1))</f>
        <v>10</v>
      </c>
      <c r="U98" s="2">
        <f>IF('Indicator Data'!Y100="No data","x",ROUND(IF('Indicator Data'!Y100&gt;U$140,0,IF('Indicator Data'!Y100&lt;U$139,10,(U$140-'Indicator Data'!Y100)/(U$140-U$139)*10)),1))</f>
        <v>3.8</v>
      </c>
      <c r="V98" s="2">
        <f>IF('Indicator Data'!Z100="No data","x",ROUND(IF('Indicator Data'!Z100&gt;V$140,0,IF('Indicator Data'!Z100&lt;V$139,10,(V$140-'Indicator Data'!Z100)/(V$140-V$139)*10)),1))</f>
        <v>10</v>
      </c>
      <c r="W98" s="2">
        <f>IF('Indicator Data'!AE100="No data","x",ROUND(IF('Indicator Data'!AE100&gt;W$140,0,IF('Indicator Data'!AE100&lt;W$139,10,(W$140-'Indicator Data'!AE100)/(W$140-W$139)*10)),1))</f>
        <v>9.4</v>
      </c>
      <c r="X98" s="3">
        <f t="shared" si="14"/>
        <v>8.3000000000000007</v>
      </c>
      <c r="Y98" s="5">
        <f t="shared" si="15"/>
        <v>7.2</v>
      </c>
      <c r="Z98" s="72"/>
    </row>
    <row r="99" spans="1:26">
      <c r="A99" s="8" t="s">
        <v>313</v>
      </c>
      <c r="B99" s="25" t="s">
        <v>244</v>
      </c>
      <c r="C99" s="25" t="s">
        <v>314</v>
      </c>
      <c r="D99" s="2">
        <f>IF('Indicator Data'!AR101="No data","x",ROUND(IF('Indicator Data'!AR101&gt;D$140,0,IF('Indicator Data'!AR101&lt;D$139,10,(D$140-'Indicator Data'!AR101)/(D$140-D$139)*10)),1))</f>
        <v>2.8</v>
      </c>
      <c r="E99" s="113">
        <f>('Indicator Data'!BE101+'Indicator Data'!BF101+'Indicator Data'!BG101)/'Indicator Data'!BD101*1000000</f>
        <v>1.6419585951080163E-2</v>
      </c>
      <c r="F99" s="2">
        <f t="shared" si="8"/>
        <v>9.8000000000000007</v>
      </c>
      <c r="G99" s="3">
        <f t="shared" si="9"/>
        <v>6.3</v>
      </c>
      <c r="H99" s="2">
        <f>IF('Indicator Data'!AT101="No data","x",ROUND(IF('Indicator Data'!AT101&gt;H$140,0,IF('Indicator Data'!AT101&lt;H$139,10,(H$140-'Indicator Data'!AT101)/(H$140-H$139)*10)),1))</f>
        <v>7.5</v>
      </c>
      <c r="I99" s="2">
        <f>IF('Indicator Data'!AS101="No data","x",ROUND(IF('Indicator Data'!AS101&gt;I$140,0,IF('Indicator Data'!AS101&lt;I$139,10,(I$140-'Indicator Data'!AS101)/(I$140-I$139)*10)),1))</f>
        <v>6.7</v>
      </c>
      <c r="J99" s="3">
        <f t="shared" si="10"/>
        <v>7.1</v>
      </c>
      <c r="K99" s="5">
        <f t="shared" si="11"/>
        <v>6.7</v>
      </c>
      <c r="L99" s="2">
        <f>IF('Indicator Data'!AV101="No data","x",ROUND(IF('Indicator Data'!AV101^2&gt;L$140,0,IF('Indicator Data'!AV101^2&lt;L$139,10,(L$140-'Indicator Data'!AV101^2)/(L$140-L$139)*10)),1))</f>
        <v>6.6</v>
      </c>
      <c r="M99" s="2">
        <f>IF(OR('Indicator Data'!AU101=0,'Indicator Data'!AU101="No data"),"x",ROUND(IF('Indicator Data'!AU101&gt;M$140,0,IF('Indicator Data'!AU101&lt;M$139,10,(M$140-'Indicator Data'!AU101)/(M$140-M$139)*10)),1))</f>
        <v>4.0999999999999996</v>
      </c>
      <c r="N99" s="2">
        <f>IF('Indicator Data'!AW101="No data","x",ROUND(IF('Indicator Data'!AW101&gt;N$140,0,IF('Indicator Data'!AW101&lt;N$139,10,(N$140-'Indicator Data'!AW101)/(N$140-N$139)*10)),1))</f>
        <v>6.5</v>
      </c>
      <c r="O99" s="2">
        <f>IF('Indicator Data'!AX101="No data","x",ROUND(IF('Indicator Data'!AX101&gt;O$140,0,IF('Indicator Data'!AX101&lt;O$139,10,(O$140-'Indicator Data'!AX101)/(O$140-O$139)*10)),1))</f>
        <v>5</v>
      </c>
      <c r="P99" s="3">
        <f t="shared" si="12"/>
        <v>5.6</v>
      </c>
      <c r="Q99" s="2">
        <f>IF('Indicator Data'!AY101="No data","x",ROUND(IF('Indicator Data'!AY101&gt;Q$140,0,IF('Indicator Data'!AY101&lt;Q$139,10,(Q$140-'Indicator Data'!AY101)/(Q$140-Q$139)*10)),1))</f>
        <v>6.5</v>
      </c>
      <c r="R99" s="2">
        <f>IF('Indicator Data'!AZ101="No data","x",ROUND(IF('Indicator Data'!AZ101&gt;R$140,0,IF('Indicator Data'!AZ101&lt;R$139,10,(R$140-'Indicator Data'!AZ101)/(R$140-R$139)*10)),1))</f>
        <v>8.6</v>
      </c>
      <c r="S99" s="3">
        <f t="shared" si="13"/>
        <v>7.6</v>
      </c>
      <c r="T99" s="2">
        <f>IF('Indicator Data'!X101="No data","x",ROUND(IF('Indicator Data'!X101&gt;T$140,0,IF('Indicator Data'!X101&lt;T$139,10,(T$140-'Indicator Data'!X101)/(T$140-T$139)*10)),1))</f>
        <v>10</v>
      </c>
      <c r="U99" s="2">
        <f>IF('Indicator Data'!Y101="No data","x",ROUND(IF('Indicator Data'!Y101&gt;U$140,0,IF('Indicator Data'!Y101&lt;U$139,10,(U$140-'Indicator Data'!Y101)/(U$140-U$139)*10)),1))</f>
        <v>3.8</v>
      </c>
      <c r="V99" s="2">
        <f>IF('Indicator Data'!Z101="No data","x",ROUND(IF('Indicator Data'!Z101&gt;V$140,0,IF('Indicator Data'!Z101&lt;V$139,10,(V$140-'Indicator Data'!Z101)/(V$140-V$139)*10)),1))</f>
        <v>10</v>
      </c>
      <c r="W99" s="2">
        <f>IF('Indicator Data'!AE101="No data","x",ROUND(IF('Indicator Data'!AE101&gt;W$140,0,IF('Indicator Data'!AE101&lt;W$139,10,(W$140-'Indicator Data'!AE101)/(W$140-W$139)*10)),1))</f>
        <v>9.4</v>
      </c>
      <c r="X99" s="3">
        <f t="shared" si="14"/>
        <v>8.3000000000000007</v>
      </c>
      <c r="Y99" s="5">
        <f t="shared" si="15"/>
        <v>7.2</v>
      </c>
      <c r="Z99" s="72"/>
    </row>
    <row r="100" spans="1:26">
      <c r="A100" s="8" t="s">
        <v>315</v>
      </c>
      <c r="B100" s="25" t="s">
        <v>244</v>
      </c>
      <c r="C100" s="25" t="s">
        <v>316</v>
      </c>
      <c r="D100" s="2">
        <f>IF('Indicator Data'!AR102="No data","x",ROUND(IF('Indicator Data'!AR102&gt;D$140,0,IF('Indicator Data'!AR102&lt;D$139,10,(D$140-'Indicator Data'!AR102)/(D$140-D$139)*10)),1))</f>
        <v>2.8</v>
      </c>
      <c r="E100" s="113">
        <f>('Indicator Data'!BE102+'Indicator Data'!BF102+'Indicator Data'!BG102)/'Indicator Data'!BD102*1000000</f>
        <v>1.6419585951080163E-2</v>
      </c>
      <c r="F100" s="2">
        <f t="shared" si="8"/>
        <v>9.8000000000000007</v>
      </c>
      <c r="G100" s="3">
        <f t="shared" si="9"/>
        <v>6.3</v>
      </c>
      <c r="H100" s="2">
        <f>IF('Indicator Data'!AT102="No data","x",ROUND(IF('Indicator Data'!AT102&gt;H$140,0,IF('Indicator Data'!AT102&lt;H$139,10,(H$140-'Indicator Data'!AT102)/(H$140-H$139)*10)),1))</f>
        <v>7.5</v>
      </c>
      <c r="I100" s="2">
        <f>IF('Indicator Data'!AS102="No data","x",ROUND(IF('Indicator Data'!AS102&gt;I$140,0,IF('Indicator Data'!AS102&lt;I$139,10,(I$140-'Indicator Data'!AS102)/(I$140-I$139)*10)),1))</f>
        <v>6.7</v>
      </c>
      <c r="J100" s="3">
        <f t="shared" si="10"/>
        <v>7.1</v>
      </c>
      <c r="K100" s="5">
        <f t="shared" si="11"/>
        <v>6.7</v>
      </c>
      <c r="L100" s="2">
        <f>IF('Indicator Data'!AV102="No data","x",ROUND(IF('Indicator Data'!AV102^2&gt;L$140,0,IF('Indicator Data'!AV102^2&lt;L$139,10,(L$140-'Indicator Data'!AV102^2)/(L$140-L$139)*10)),1))</f>
        <v>6.6</v>
      </c>
      <c r="M100" s="2">
        <f>IF(OR('Indicator Data'!AU102=0,'Indicator Data'!AU102="No data"),"x",ROUND(IF('Indicator Data'!AU102&gt;M$140,0,IF('Indicator Data'!AU102&lt;M$139,10,(M$140-'Indicator Data'!AU102)/(M$140-M$139)*10)),1))</f>
        <v>4.0999999999999996</v>
      </c>
      <c r="N100" s="2">
        <f>IF('Indicator Data'!AW102="No data","x",ROUND(IF('Indicator Data'!AW102&gt;N$140,0,IF('Indicator Data'!AW102&lt;N$139,10,(N$140-'Indicator Data'!AW102)/(N$140-N$139)*10)),1))</f>
        <v>6.5</v>
      </c>
      <c r="O100" s="2">
        <f>IF('Indicator Data'!AX102="No data","x",ROUND(IF('Indicator Data'!AX102&gt;O$140,0,IF('Indicator Data'!AX102&lt;O$139,10,(O$140-'Indicator Data'!AX102)/(O$140-O$139)*10)),1))</f>
        <v>5</v>
      </c>
      <c r="P100" s="3">
        <f t="shared" si="12"/>
        <v>5.6</v>
      </c>
      <c r="Q100" s="2">
        <f>IF('Indicator Data'!AY102="No data","x",ROUND(IF('Indicator Data'!AY102&gt;Q$140,0,IF('Indicator Data'!AY102&lt;Q$139,10,(Q$140-'Indicator Data'!AY102)/(Q$140-Q$139)*10)),1))</f>
        <v>7.7</v>
      </c>
      <c r="R100" s="2">
        <f>IF('Indicator Data'!AZ102="No data","x",ROUND(IF('Indicator Data'!AZ102&gt;R$140,0,IF('Indicator Data'!AZ102&lt;R$139,10,(R$140-'Indicator Data'!AZ102)/(R$140-R$139)*10)),1))</f>
        <v>8</v>
      </c>
      <c r="S100" s="3">
        <f t="shared" si="13"/>
        <v>7.9</v>
      </c>
      <c r="T100" s="2">
        <f>IF('Indicator Data'!X102="No data","x",ROUND(IF('Indicator Data'!X102&gt;T$140,0,IF('Indicator Data'!X102&lt;T$139,10,(T$140-'Indicator Data'!X102)/(T$140-T$139)*10)),1))</f>
        <v>10</v>
      </c>
      <c r="U100" s="2">
        <f>IF('Indicator Data'!Y102="No data","x",ROUND(IF('Indicator Data'!Y102&gt;U$140,0,IF('Indicator Data'!Y102&lt;U$139,10,(U$140-'Indicator Data'!Y102)/(U$140-U$139)*10)),1))</f>
        <v>3.8</v>
      </c>
      <c r="V100" s="2">
        <f>IF('Indicator Data'!Z102="No data","x",ROUND(IF('Indicator Data'!Z102&gt;V$140,0,IF('Indicator Data'!Z102&lt;V$139,10,(V$140-'Indicator Data'!Z102)/(V$140-V$139)*10)),1))</f>
        <v>10</v>
      </c>
      <c r="W100" s="2">
        <f>IF('Indicator Data'!AE102="No data","x",ROUND(IF('Indicator Data'!AE102&gt;W$140,0,IF('Indicator Data'!AE102&lt;W$139,10,(W$140-'Indicator Data'!AE102)/(W$140-W$139)*10)),1))</f>
        <v>9.4</v>
      </c>
      <c r="X100" s="3">
        <f t="shared" si="14"/>
        <v>8.3000000000000007</v>
      </c>
      <c r="Y100" s="5">
        <f t="shared" si="15"/>
        <v>7.3</v>
      </c>
      <c r="Z100" s="72"/>
    </row>
    <row r="101" spans="1:26">
      <c r="A101" s="8" t="s">
        <v>318</v>
      </c>
      <c r="B101" s="25" t="s">
        <v>319</v>
      </c>
      <c r="C101" s="25" t="s">
        <v>320</v>
      </c>
      <c r="D101" s="2">
        <f>IF('Indicator Data'!AR103="No data","x",ROUND(IF('Indicator Data'!AR103&gt;D$140,0,IF('Indicator Data'!AR103&lt;D$139,10,(D$140-'Indicator Data'!AR103)/(D$140-D$139)*10)),1))</f>
        <v>4.7</v>
      </c>
      <c r="E101" s="113">
        <f>('Indicator Data'!BE103+'Indicator Data'!BF103+'Indicator Data'!BG103)/'Indicator Data'!BD103*1000000</f>
        <v>0.12277376537845856</v>
      </c>
      <c r="F101" s="2">
        <f t="shared" si="8"/>
        <v>8.8000000000000007</v>
      </c>
      <c r="G101" s="3">
        <f t="shared" si="9"/>
        <v>6.8</v>
      </c>
      <c r="H101" s="2">
        <f>IF('Indicator Data'!AT103="No data","x",ROUND(IF('Indicator Data'!AT103&gt;H$140,0,IF('Indicator Data'!AT103&lt;H$139,10,(H$140-'Indicator Data'!AT103)/(H$140-H$139)*10)),1))</f>
        <v>5.7</v>
      </c>
      <c r="I101" s="2">
        <f>IF('Indicator Data'!AS103="No data","x",ROUND(IF('Indicator Data'!AS103&gt;I$140,0,IF('Indicator Data'!AS103&lt;I$139,10,(I$140-'Indicator Data'!AS103)/(I$140-I$139)*10)),1))</f>
        <v>4.9000000000000004</v>
      </c>
      <c r="J101" s="3">
        <f t="shared" si="10"/>
        <v>5.3</v>
      </c>
      <c r="K101" s="5">
        <f t="shared" si="11"/>
        <v>6.1</v>
      </c>
      <c r="L101" s="2">
        <f>IF('Indicator Data'!AV103="No data","x",ROUND(IF('Indicator Data'!AV103^2&gt;L$140,0,IF('Indicator Data'!AV103^2&lt;L$139,10,(L$140-'Indicator Data'!AV103^2)/(L$140-L$139)*10)),1))</f>
        <v>7.3</v>
      </c>
      <c r="M101" s="2">
        <f>IF(OR('Indicator Data'!AU103=0,'Indicator Data'!AU103="No data"),"x",ROUND(IF('Indicator Data'!AU103&gt;M$140,0,IF('Indicator Data'!AU103&lt;M$139,10,(M$140-'Indicator Data'!AU103)/(M$140-M$139)*10)),1))</f>
        <v>0</v>
      </c>
      <c r="N101" s="2">
        <f>IF('Indicator Data'!AW103="No data","x",ROUND(IF('Indicator Data'!AW103&gt;N$140,0,IF('Indicator Data'!AW103&lt;N$139,10,(N$140-'Indicator Data'!AW103)/(N$140-N$139)*10)),1))</f>
        <v>4</v>
      </c>
      <c r="O101" s="2">
        <f>IF('Indicator Data'!AX103="No data","x",ROUND(IF('Indicator Data'!AX103&gt;O$140,0,IF('Indicator Data'!AX103&lt;O$139,10,(O$140-'Indicator Data'!AX103)/(O$140-O$139)*10)),1))</f>
        <v>4.0999999999999996</v>
      </c>
      <c r="P101" s="3">
        <f t="shared" si="12"/>
        <v>3.9</v>
      </c>
      <c r="Q101" s="2">
        <f>IF('Indicator Data'!AY103="No data","x",ROUND(IF('Indicator Data'!AY103&gt;Q$140,0,IF('Indicator Data'!AY103&lt;Q$139,10,(Q$140-'Indicator Data'!AY103)/(Q$140-Q$139)*10)),1))</f>
        <v>3.6</v>
      </c>
      <c r="R101" s="2">
        <f>IF('Indicator Data'!AZ103="No data","x",ROUND(IF('Indicator Data'!AZ103&gt;R$140,0,IF('Indicator Data'!AZ103&lt;R$139,10,(R$140-'Indicator Data'!AZ103)/(R$140-R$139)*10)),1))</f>
        <v>0.1</v>
      </c>
      <c r="S101" s="3">
        <f t="shared" si="13"/>
        <v>1.9</v>
      </c>
      <c r="T101" s="2">
        <f>IF('Indicator Data'!X103="No data","x",ROUND(IF('Indicator Data'!X103&gt;T$140,0,IF('Indicator Data'!X103&lt;T$139,10,(T$140-'Indicator Data'!X103)/(T$140-T$139)*10)),1))</f>
        <v>9.9</v>
      </c>
      <c r="U101" s="2">
        <f>IF('Indicator Data'!Y103="No data","x",ROUND(IF('Indicator Data'!Y103&gt;U$140,0,IF('Indicator Data'!Y103&lt;U$139,10,(U$140-'Indicator Data'!Y103)/(U$140-U$139)*10)),1))</f>
        <v>1.4</v>
      </c>
      <c r="V101" s="2">
        <f>IF('Indicator Data'!Z103="No data","x",ROUND(IF('Indicator Data'!Z103&gt;V$140,0,IF('Indicator Data'!Z103&lt;V$139,10,(V$140-'Indicator Data'!Z103)/(V$140-V$139)*10)),1))</f>
        <v>0.5</v>
      </c>
      <c r="W101" s="2">
        <f>IF('Indicator Data'!AE103="No data","x",ROUND(IF('Indicator Data'!AE103&gt;W$140,0,IF('Indicator Data'!AE103&lt;W$139,10,(W$140-'Indicator Data'!AE103)/(W$140-W$139)*10)),1))</f>
        <v>9.6</v>
      </c>
      <c r="X101" s="3">
        <f t="shared" si="14"/>
        <v>5.4</v>
      </c>
      <c r="Y101" s="5">
        <f t="shared" si="15"/>
        <v>3.7</v>
      </c>
      <c r="Z101" s="72"/>
    </row>
    <row r="102" spans="1:26">
      <c r="A102" s="8" t="s">
        <v>321</v>
      </c>
      <c r="B102" s="25" t="s">
        <v>319</v>
      </c>
      <c r="C102" s="25" t="s">
        <v>322</v>
      </c>
      <c r="D102" s="2">
        <f>IF('Indicator Data'!AR104="No data","x",ROUND(IF('Indicator Data'!AR104&gt;D$140,0,IF('Indicator Data'!AR104&lt;D$139,10,(D$140-'Indicator Data'!AR104)/(D$140-D$139)*10)),1))</f>
        <v>4.7</v>
      </c>
      <c r="E102" s="113">
        <f>('Indicator Data'!BE104+'Indicator Data'!BF104+'Indicator Data'!BG104)/'Indicator Data'!BD104*1000000</f>
        <v>0.12277376537845856</v>
      </c>
      <c r="F102" s="2">
        <f t="shared" si="8"/>
        <v>8.8000000000000007</v>
      </c>
      <c r="G102" s="3">
        <f t="shared" si="9"/>
        <v>6.8</v>
      </c>
      <c r="H102" s="2">
        <f>IF('Indicator Data'!AT104="No data","x",ROUND(IF('Indicator Data'!AT104&gt;H$140,0,IF('Indicator Data'!AT104&lt;H$139,10,(H$140-'Indicator Data'!AT104)/(H$140-H$139)*10)),1))</f>
        <v>5.7</v>
      </c>
      <c r="I102" s="2">
        <f>IF('Indicator Data'!AS104="No data","x",ROUND(IF('Indicator Data'!AS104&gt;I$140,0,IF('Indicator Data'!AS104&lt;I$139,10,(I$140-'Indicator Data'!AS104)/(I$140-I$139)*10)),1))</f>
        <v>4.9000000000000004</v>
      </c>
      <c r="J102" s="3">
        <f t="shared" si="10"/>
        <v>5.3</v>
      </c>
      <c r="K102" s="5">
        <f t="shared" si="11"/>
        <v>6.1</v>
      </c>
      <c r="L102" s="2">
        <f>IF('Indicator Data'!AV104="No data","x",ROUND(IF('Indicator Data'!AV104^2&gt;L$140,0,IF('Indicator Data'!AV104^2&lt;L$139,10,(L$140-'Indicator Data'!AV104^2)/(L$140-L$139)*10)),1))</f>
        <v>7.3</v>
      </c>
      <c r="M102" s="2">
        <f>IF(OR('Indicator Data'!AU104=0,'Indicator Data'!AU104="No data"),"x",ROUND(IF('Indicator Data'!AU104&gt;M$140,0,IF('Indicator Data'!AU104&lt;M$139,10,(M$140-'Indicator Data'!AU104)/(M$140-M$139)*10)),1))</f>
        <v>0.9</v>
      </c>
      <c r="N102" s="2">
        <f>IF('Indicator Data'!AW104="No data","x",ROUND(IF('Indicator Data'!AW104&gt;N$140,0,IF('Indicator Data'!AW104&lt;N$139,10,(N$140-'Indicator Data'!AW104)/(N$140-N$139)*10)),1))</f>
        <v>4</v>
      </c>
      <c r="O102" s="2">
        <f>IF('Indicator Data'!AX104="No data","x",ROUND(IF('Indicator Data'!AX104&gt;O$140,0,IF('Indicator Data'!AX104&lt;O$139,10,(O$140-'Indicator Data'!AX104)/(O$140-O$139)*10)),1))</f>
        <v>4.0999999999999996</v>
      </c>
      <c r="P102" s="3">
        <f t="shared" si="12"/>
        <v>4.0999999999999996</v>
      </c>
      <c r="Q102" s="2">
        <f>IF('Indicator Data'!AY104="No data","x",ROUND(IF('Indicator Data'!AY104&gt;Q$140,0,IF('Indicator Data'!AY104&lt;Q$139,10,(Q$140-'Indicator Data'!AY104)/(Q$140-Q$139)*10)),1))</f>
        <v>2.7</v>
      </c>
      <c r="R102" s="2">
        <f>IF('Indicator Data'!AZ104="No data","x",ROUND(IF('Indicator Data'!AZ104&gt;R$140,0,IF('Indicator Data'!AZ104&lt;R$139,10,(R$140-'Indicator Data'!AZ104)/(R$140-R$139)*10)),1))</f>
        <v>2.6</v>
      </c>
      <c r="S102" s="3">
        <f t="shared" si="13"/>
        <v>2.7</v>
      </c>
      <c r="T102" s="2">
        <f>IF('Indicator Data'!X104="No data","x",ROUND(IF('Indicator Data'!X104&gt;T$140,0,IF('Indicator Data'!X104&lt;T$139,10,(T$140-'Indicator Data'!X104)/(T$140-T$139)*10)),1))</f>
        <v>10</v>
      </c>
      <c r="U102" s="2">
        <f>IF('Indicator Data'!Y104="No data","x",ROUND(IF('Indicator Data'!Y104&gt;U$140,0,IF('Indicator Data'!Y104&lt;U$139,10,(U$140-'Indicator Data'!Y104)/(U$140-U$139)*10)),1))</f>
        <v>1.4</v>
      </c>
      <c r="V102" s="2">
        <f>IF('Indicator Data'!Z104="No data","x",ROUND(IF('Indicator Data'!Z104&gt;V$140,0,IF('Indicator Data'!Z104&lt;V$139,10,(V$140-'Indicator Data'!Z104)/(V$140-V$139)*10)),1))</f>
        <v>3.3</v>
      </c>
      <c r="W102" s="2">
        <f>IF('Indicator Data'!AE104="No data","x",ROUND(IF('Indicator Data'!AE104&gt;W$140,0,IF('Indicator Data'!AE104&lt;W$139,10,(W$140-'Indicator Data'!AE104)/(W$140-W$139)*10)),1))</f>
        <v>9.6</v>
      </c>
      <c r="X102" s="3">
        <f t="shared" si="14"/>
        <v>6.1</v>
      </c>
      <c r="Y102" s="5">
        <f t="shared" si="15"/>
        <v>4.3</v>
      </c>
      <c r="Z102" s="72"/>
    </row>
    <row r="103" spans="1:26">
      <c r="A103" s="8" t="s">
        <v>323</v>
      </c>
      <c r="B103" s="25" t="s">
        <v>319</v>
      </c>
      <c r="C103" s="25" t="s">
        <v>324</v>
      </c>
      <c r="D103" s="2">
        <f>IF('Indicator Data'!AR105="No data","x",ROUND(IF('Indicator Data'!AR105&gt;D$140,0,IF('Indicator Data'!AR105&lt;D$139,10,(D$140-'Indicator Data'!AR105)/(D$140-D$139)*10)),1))</f>
        <v>4.7</v>
      </c>
      <c r="E103" s="113">
        <f>('Indicator Data'!BE105+'Indicator Data'!BF105+'Indicator Data'!BG105)/'Indicator Data'!BD105*1000000</f>
        <v>0.12277376537845856</v>
      </c>
      <c r="F103" s="2">
        <f t="shared" si="8"/>
        <v>8.8000000000000007</v>
      </c>
      <c r="G103" s="3">
        <f t="shared" si="9"/>
        <v>6.8</v>
      </c>
      <c r="H103" s="2">
        <f>IF('Indicator Data'!AT105="No data","x",ROUND(IF('Indicator Data'!AT105&gt;H$140,0,IF('Indicator Data'!AT105&lt;H$139,10,(H$140-'Indicator Data'!AT105)/(H$140-H$139)*10)),1))</f>
        <v>5.7</v>
      </c>
      <c r="I103" s="2">
        <f>IF('Indicator Data'!AS105="No data","x",ROUND(IF('Indicator Data'!AS105&gt;I$140,0,IF('Indicator Data'!AS105&lt;I$139,10,(I$140-'Indicator Data'!AS105)/(I$140-I$139)*10)),1))</f>
        <v>4.9000000000000004</v>
      </c>
      <c r="J103" s="3">
        <f t="shared" si="10"/>
        <v>5.3</v>
      </c>
      <c r="K103" s="5">
        <f t="shared" si="11"/>
        <v>6.1</v>
      </c>
      <c r="L103" s="2">
        <f>IF('Indicator Data'!AV105="No data","x",ROUND(IF('Indicator Data'!AV105^2&gt;L$140,0,IF('Indicator Data'!AV105^2&lt;L$139,10,(L$140-'Indicator Data'!AV105^2)/(L$140-L$139)*10)),1))</f>
        <v>7.3</v>
      </c>
      <c r="M103" s="2">
        <f>IF(OR('Indicator Data'!AU105=0,'Indicator Data'!AU105="No data"),"x",ROUND(IF('Indicator Data'!AU105&gt;M$140,0,IF('Indicator Data'!AU105&lt;M$139,10,(M$140-'Indicator Data'!AU105)/(M$140-M$139)*10)),1))</f>
        <v>2</v>
      </c>
      <c r="N103" s="2">
        <f>IF('Indicator Data'!AW105="No data","x",ROUND(IF('Indicator Data'!AW105&gt;N$140,0,IF('Indicator Data'!AW105&lt;N$139,10,(N$140-'Indicator Data'!AW105)/(N$140-N$139)*10)),1))</f>
        <v>4</v>
      </c>
      <c r="O103" s="2">
        <f>IF('Indicator Data'!AX105="No data","x",ROUND(IF('Indicator Data'!AX105&gt;O$140,0,IF('Indicator Data'!AX105&lt;O$139,10,(O$140-'Indicator Data'!AX105)/(O$140-O$139)*10)),1))</f>
        <v>4.0999999999999996</v>
      </c>
      <c r="P103" s="3">
        <f t="shared" si="12"/>
        <v>4.4000000000000004</v>
      </c>
      <c r="Q103" s="2">
        <f>IF('Indicator Data'!AY105="No data","x",ROUND(IF('Indicator Data'!AY105&gt;Q$140,0,IF('Indicator Data'!AY105&lt;Q$139,10,(Q$140-'Indicator Data'!AY105)/(Q$140-Q$139)*10)),1))</f>
        <v>6</v>
      </c>
      <c r="R103" s="2">
        <f>IF('Indicator Data'!AZ105="No data","x",ROUND(IF('Indicator Data'!AZ105&gt;R$140,0,IF('Indicator Data'!AZ105&lt;R$139,10,(R$140-'Indicator Data'!AZ105)/(R$140-R$139)*10)),1))</f>
        <v>7</v>
      </c>
      <c r="S103" s="3">
        <f t="shared" si="13"/>
        <v>6.5</v>
      </c>
      <c r="T103" s="2">
        <f>IF('Indicator Data'!X105="No data","x",ROUND(IF('Indicator Data'!X105&gt;T$140,0,IF('Indicator Data'!X105&lt;T$139,10,(T$140-'Indicator Data'!X105)/(T$140-T$139)*10)),1))</f>
        <v>10</v>
      </c>
      <c r="U103" s="2">
        <f>IF('Indicator Data'!Y105="No data","x",ROUND(IF('Indicator Data'!Y105&gt;U$140,0,IF('Indicator Data'!Y105&lt;U$139,10,(U$140-'Indicator Data'!Y105)/(U$140-U$139)*10)),1))</f>
        <v>1.4</v>
      </c>
      <c r="V103" s="2">
        <f>IF('Indicator Data'!Z105="No data","x",ROUND(IF('Indicator Data'!Z105&gt;V$140,0,IF('Indicator Data'!Z105&lt;V$139,10,(V$140-'Indicator Data'!Z105)/(V$140-V$139)*10)),1))</f>
        <v>2.2000000000000002</v>
      </c>
      <c r="W103" s="2">
        <f>IF('Indicator Data'!AE105="No data","x",ROUND(IF('Indicator Data'!AE105&gt;W$140,0,IF('Indicator Data'!AE105&lt;W$139,10,(W$140-'Indicator Data'!AE105)/(W$140-W$139)*10)),1))</f>
        <v>9.6</v>
      </c>
      <c r="X103" s="3">
        <f t="shared" si="14"/>
        <v>5.8</v>
      </c>
      <c r="Y103" s="5">
        <f t="shared" si="15"/>
        <v>5.6</v>
      </c>
      <c r="Z103" s="72"/>
    </row>
    <row r="104" spans="1:26">
      <c r="A104" s="8" t="s">
        <v>325</v>
      </c>
      <c r="B104" s="25" t="s">
        <v>319</v>
      </c>
      <c r="C104" s="25" t="s">
        <v>326</v>
      </c>
      <c r="D104" s="2">
        <f>IF('Indicator Data'!AR106="No data","x",ROUND(IF('Indicator Data'!AR106&gt;D$140,0,IF('Indicator Data'!AR106&lt;D$139,10,(D$140-'Indicator Data'!AR106)/(D$140-D$139)*10)),1))</f>
        <v>4.7</v>
      </c>
      <c r="E104" s="113">
        <f>('Indicator Data'!BE106+'Indicator Data'!BF106+'Indicator Data'!BG106)/'Indicator Data'!BD106*1000000</f>
        <v>0.12277376537845856</v>
      </c>
      <c r="F104" s="2">
        <f t="shared" si="8"/>
        <v>8.8000000000000007</v>
      </c>
      <c r="G104" s="3">
        <f t="shared" si="9"/>
        <v>6.8</v>
      </c>
      <c r="H104" s="2">
        <f>IF('Indicator Data'!AT106="No data","x",ROUND(IF('Indicator Data'!AT106&gt;H$140,0,IF('Indicator Data'!AT106&lt;H$139,10,(H$140-'Indicator Data'!AT106)/(H$140-H$139)*10)),1))</f>
        <v>5.7</v>
      </c>
      <c r="I104" s="2">
        <f>IF('Indicator Data'!AS106="No data","x",ROUND(IF('Indicator Data'!AS106&gt;I$140,0,IF('Indicator Data'!AS106&lt;I$139,10,(I$140-'Indicator Data'!AS106)/(I$140-I$139)*10)),1))</f>
        <v>4.9000000000000004</v>
      </c>
      <c r="J104" s="3">
        <f t="shared" si="10"/>
        <v>5.3</v>
      </c>
      <c r="K104" s="5">
        <f t="shared" si="11"/>
        <v>6.1</v>
      </c>
      <c r="L104" s="2">
        <f>IF('Indicator Data'!AV106="No data","x",ROUND(IF('Indicator Data'!AV106^2&gt;L$140,0,IF('Indicator Data'!AV106^2&lt;L$139,10,(L$140-'Indicator Data'!AV106^2)/(L$140-L$139)*10)),1))</f>
        <v>7.3</v>
      </c>
      <c r="M104" s="2">
        <f>IF(OR('Indicator Data'!AU106=0,'Indicator Data'!AU106="No data"),"x",ROUND(IF('Indicator Data'!AU106&gt;M$140,0,IF('Indicator Data'!AU106&lt;M$139,10,(M$140-'Indicator Data'!AU106)/(M$140-M$139)*10)),1))</f>
        <v>0.9</v>
      </c>
      <c r="N104" s="2">
        <f>IF('Indicator Data'!AW106="No data","x",ROUND(IF('Indicator Data'!AW106&gt;N$140,0,IF('Indicator Data'!AW106&lt;N$139,10,(N$140-'Indicator Data'!AW106)/(N$140-N$139)*10)),1))</f>
        <v>4</v>
      </c>
      <c r="O104" s="2">
        <f>IF('Indicator Data'!AX106="No data","x",ROUND(IF('Indicator Data'!AX106&gt;O$140,0,IF('Indicator Data'!AX106&lt;O$139,10,(O$140-'Indicator Data'!AX106)/(O$140-O$139)*10)),1))</f>
        <v>4.0999999999999996</v>
      </c>
      <c r="P104" s="3">
        <f t="shared" si="12"/>
        <v>4.0999999999999996</v>
      </c>
      <c r="Q104" s="2">
        <f>IF('Indicator Data'!AY106="No data","x",ROUND(IF('Indicator Data'!AY106&gt;Q$140,0,IF('Indicator Data'!AY106&lt;Q$139,10,(Q$140-'Indicator Data'!AY106)/(Q$140-Q$139)*10)),1))</f>
        <v>7.8</v>
      </c>
      <c r="R104" s="2">
        <f>IF('Indicator Data'!AZ106="No data","x",ROUND(IF('Indicator Data'!AZ106&gt;R$140,0,IF('Indicator Data'!AZ106&lt;R$139,10,(R$140-'Indicator Data'!AZ106)/(R$140-R$139)*10)),1))</f>
        <v>2.5</v>
      </c>
      <c r="S104" s="3">
        <f t="shared" si="13"/>
        <v>5.2</v>
      </c>
      <c r="T104" s="2">
        <f>IF('Indicator Data'!X106="No data","x",ROUND(IF('Indicator Data'!X106&gt;T$140,0,IF('Indicator Data'!X106&lt;T$139,10,(T$140-'Indicator Data'!X106)/(T$140-T$139)*10)),1))</f>
        <v>10</v>
      </c>
      <c r="U104" s="2">
        <f>IF('Indicator Data'!Y106="No data","x",ROUND(IF('Indicator Data'!Y106&gt;U$140,0,IF('Indicator Data'!Y106&lt;U$139,10,(U$140-'Indicator Data'!Y106)/(U$140-U$139)*10)),1))</f>
        <v>1.4</v>
      </c>
      <c r="V104" s="2">
        <f>IF('Indicator Data'!Z106="No data","x",ROUND(IF('Indicator Data'!Z106&gt;V$140,0,IF('Indicator Data'!Z106&lt;V$139,10,(V$140-'Indicator Data'!Z106)/(V$140-V$139)*10)),1))</f>
        <v>2.6</v>
      </c>
      <c r="W104" s="2">
        <f>IF('Indicator Data'!AE106="No data","x",ROUND(IF('Indicator Data'!AE106&gt;W$140,0,IF('Indicator Data'!AE106&lt;W$139,10,(W$140-'Indicator Data'!AE106)/(W$140-W$139)*10)),1))</f>
        <v>9.6</v>
      </c>
      <c r="X104" s="3">
        <f t="shared" si="14"/>
        <v>5.9</v>
      </c>
      <c r="Y104" s="5">
        <f t="shared" si="15"/>
        <v>5.0999999999999996</v>
      </c>
      <c r="Z104" s="72"/>
    </row>
    <row r="105" spans="1:26">
      <c r="A105" s="8" t="s">
        <v>327</v>
      </c>
      <c r="B105" s="25" t="s">
        <v>319</v>
      </c>
      <c r="C105" s="25" t="s">
        <v>328</v>
      </c>
      <c r="D105" s="2">
        <f>IF('Indicator Data'!AR107="No data","x",ROUND(IF('Indicator Data'!AR107&gt;D$140,0,IF('Indicator Data'!AR107&lt;D$139,10,(D$140-'Indicator Data'!AR107)/(D$140-D$139)*10)),1))</f>
        <v>4.7</v>
      </c>
      <c r="E105" s="113">
        <f>('Indicator Data'!BE107+'Indicator Data'!BF107+'Indicator Data'!BG107)/'Indicator Data'!BD107*1000000</f>
        <v>0.12277376537845856</v>
      </c>
      <c r="F105" s="2">
        <f t="shared" si="8"/>
        <v>8.8000000000000007</v>
      </c>
      <c r="G105" s="3">
        <f t="shared" si="9"/>
        <v>6.8</v>
      </c>
      <c r="H105" s="2">
        <f>IF('Indicator Data'!AT107="No data","x",ROUND(IF('Indicator Data'!AT107&gt;H$140,0,IF('Indicator Data'!AT107&lt;H$139,10,(H$140-'Indicator Data'!AT107)/(H$140-H$139)*10)),1))</f>
        <v>5.7</v>
      </c>
      <c r="I105" s="2">
        <f>IF('Indicator Data'!AS107="No data","x",ROUND(IF('Indicator Data'!AS107&gt;I$140,0,IF('Indicator Data'!AS107&lt;I$139,10,(I$140-'Indicator Data'!AS107)/(I$140-I$139)*10)),1))</f>
        <v>4.9000000000000004</v>
      </c>
      <c r="J105" s="3">
        <f t="shared" si="10"/>
        <v>5.3</v>
      </c>
      <c r="K105" s="5">
        <f t="shared" si="11"/>
        <v>6.1</v>
      </c>
      <c r="L105" s="2">
        <f>IF('Indicator Data'!AV107="No data","x",ROUND(IF('Indicator Data'!AV107^2&gt;L$140,0,IF('Indicator Data'!AV107^2&lt;L$139,10,(L$140-'Indicator Data'!AV107^2)/(L$140-L$139)*10)),1))</f>
        <v>7.3</v>
      </c>
      <c r="M105" s="2">
        <f>IF(OR('Indicator Data'!AU107=0,'Indicator Data'!AU107="No data"),"x",ROUND(IF('Indicator Data'!AU107&gt;M$140,0,IF('Indicator Data'!AU107&lt;M$139,10,(M$140-'Indicator Data'!AU107)/(M$140-M$139)*10)),1))</f>
        <v>1.6</v>
      </c>
      <c r="N105" s="2">
        <f>IF('Indicator Data'!AW107="No data","x",ROUND(IF('Indicator Data'!AW107&gt;N$140,0,IF('Indicator Data'!AW107&lt;N$139,10,(N$140-'Indicator Data'!AW107)/(N$140-N$139)*10)),1))</f>
        <v>4</v>
      </c>
      <c r="O105" s="2">
        <f>IF('Indicator Data'!AX107="No data","x",ROUND(IF('Indicator Data'!AX107&gt;O$140,0,IF('Indicator Data'!AX107&lt;O$139,10,(O$140-'Indicator Data'!AX107)/(O$140-O$139)*10)),1))</f>
        <v>4.0999999999999996</v>
      </c>
      <c r="P105" s="3">
        <f t="shared" si="12"/>
        <v>4.3</v>
      </c>
      <c r="Q105" s="2">
        <f>IF('Indicator Data'!AY107="No data","x",ROUND(IF('Indicator Data'!AY107&gt;Q$140,0,IF('Indicator Data'!AY107&lt;Q$139,10,(Q$140-'Indicator Data'!AY107)/(Q$140-Q$139)*10)),1))</f>
        <v>5</v>
      </c>
      <c r="R105" s="2">
        <f>IF('Indicator Data'!AZ107="No data","x",ROUND(IF('Indicator Data'!AZ107&gt;R$140,0,IF('Indicator Data'!AZ107&lt;R$139,10,(R$140-'Indicator Data'!AZ107)/(R$140-R$139)*10)),1))</f>
        <v>2.2000000000000002</v>
      </c>
      <c r="S105" s="3">
        <f t="shared" si="13"/>
        <v>3.6</v>
      </c>
      <c r="T105" s="2">
        <f>IF('Indicator Data'!X107="No data","x",ROUND(IF('Indicator Data'!X107&gt;T$140,0,IF('Indicator Data'!X107&lt;T$139,10,(T$140-'Indicator Data'!X107)/(T$140-T$139)*10)),1))</f>
        <v>10</v>
      </c>
      <c r="U105" s="2">
        <f>IF('Indicator Data'!Y107="No data","x",ROUND(IF('Indicator Data'!Y107&gt;U$140,0,IF('Indicator Data'!Y107&lt;U$139,10,(U$140-'Indicator Data'!Y107)/(U$140-U$139)*10)),1))</f>
        <v>1.4</v>
      </c>
      <c r="V105" s="2">
        <f>IF('Indicator Data'!Z107="No data","x",ROUND(IF('Indicator Data'!Z107&gt;V$140,0,IF('Indicator Data'!Z107&lt;V$139,10,(V$140-'Indicator Data'!Z107)/(V$140-V$139)*10)),1))</f>
        <v>2.5</v>
      </c>
      <c r="W105" s="2">
        <f>IF('Indicator Data'!AE107="No data","x",ROUND(IF('Indicator Data'!AE107&gt;W$140,0,IF('Indicator Data'!AE107&lt;W$139,10,(W$140-'Indicator Data'!AE107)/(W$140-W$139)*10)),1))</f>
        <v>9.6</v>
      </c>
      <c r="X105" s="3">
        <f t="shared" si="14"/>
        <v>5.9</v>
      </c>
      <c r="Y105" s="5">
        <f t="shared" si="15"/>
        <v>4.5999999999999996</v>
      </c>
      <c r="Z105" s="72"/>
    </row>
    <row r="106" spans="1:26">
      <c r="A106" s="8" t="s">
        <v>329</v>
      </c>
      <c r="B106" s="25" t="s">
        <v>319</v>
      </c>
      <c r="C106" s="25" t="s">
        <v>330</v>
      </c>
      <c r="D106" s="2">
        <f>IF('Indicator Data'!AR108="No data","x",ROUND(IF('Indicator Data'!AR108&gt;D$140,0,IF('Indicator Data'!AR108&lt;D$139,10,(D$140-'Indicator Data'!AR108)/(D$140-D$139)*10)),1))</f>
        <v>4.7</v>
      </c>
      <c r="E106" s="113">
        <f>('Indicator Data'!BE108+'Indicator Data'!BF108+'Indicator Data'!BG108)/'Indicator Data'!BD108*1000000</f>
        <v>0.12277376537845856</v>
      </c>
      <c r="F106" s="2">
        <f t="shared" si="8"/>
        <v>8.8000000000000007</v>
      </c>
      <c r="G106" s="3">
        <f t="shared" si="9"/>
        <v>6.8</v>
      </c>
      <c r="H106" s="2">
        <f>IF('Indicator Data'!AT108="No data","x",ROUND(IF('Indicator Data'!AT108&gt;H$140,0,IF('Indicator Data'!AT108&lt;H$139,10,(H$140-'Indicator Data'!AT108)/(H$140-H$139)*10)),1))</f>
        <v>5.7</v>
      </c>
      <c r="I106" s="2">
        <f>IF('Indicator Data'!AS108="No data","x",ROUND(IF('Indicator Data'!AS108&gt;I$140,0,IF('Indicator Data'!AS108&lt;I$139,10,(I$140-'Indicator Data'!AS108)/(I$140-I$139)*10)),1))</f>
        <v>4.9000000000000004</v>
      </c>
      <c r="J106" s="3">
        <f t="shared" si="10"/>
        <v>5.3</v>
      </c>
      <c r="K106" s="5">
        <f t="shared" si="11"/>
        <v>6.1</v>
      </c>
      <c r="L106" s="2">
        <f>IF('Indicator Data'!AV108="No data","x",ROUND(IF('Indicator Data'!AV108^2&gt;L$140,0,IF('Indicator Data'!AV108^2&lt;L$139,10,(L$140-'Indicator Data'!AV108^2)/(L$140-L$139)*10)),1))</f>
        <v>7.3</v>
      </c>
      <c r="M106" s="2">
        <f>IF(OR('Indicator Data'!AU108=0,'Indicator Data'!AU108="No data"),"x",ROUND(IF('Indicator Data'!AU108&gt;M$140,0,IF('Indicator Data'!AU108&lt;M$139,10,(M$140-'Indicator Data'!AU108)/(M$140-M$139)*10)),1))</f>
        <v>4.2</v>
      </c>
      <c r="N106" s="2">
        <f>IF('Indicator Data'!AW108="No data","x",ROUND(IF('Indicator Data'!AW108&gt;N$140,0,IF('Indicator Data'!AW108&lt;N$139,10,(N$140-'Indicator Data'!AW108)/(N$140-N$139)*10)),1))</f>
        <v>4</v>
      </c>
      <c r="O106" s="2">
        <f>IF('Indicator Data'!AX108="No data","x",ROUND(IF('Indicator Data'!AX108&gt;O$140,0,IF('Indicator Data'!AX108&lt;O$139,10,(O$140-'Indicator Data'!AX108)/(O$140-O$139)*10)),1))</f>
        <v>4.0999999999999996</v>
      </c>
      <c r="P106" s="3">
        <f t="shared" si="12"/>
        <v>4.9000000000000004</v>
      </c>
      <c r="Q106" s="2">
        <f>IF('Indicator Data'!AY108="No data","x",ROUND(IF('Indicator Data'!AY108&gt;Q$140,0,IF('Indicator Data'!AY108&lt;Q$139,10,(Q$140-'Indicator Data'!AY108)/(Q$140-Q$139)*10)),1))</f>
        <v>8.3000000000000007</v>
      </c>
      <c r="R106" s="2">
        <f>IF('Indicator Data'!AZ108="No data","x",ROUND(IF('Indicator Data'!AZ108&gt;R$140,0,IF('Indicator Data'!AZ108&lt;R$139,10,(R$140-'Indicator Data'!AZ108)/(R$140-R$139)*10)),1))</f>
        <v>6</v>
      </c>
      <c r="S106" s="3">
        <f t="shared" si="13"/>
        <v>7.2</v>
      </c>
      <c r="T106" s="2">
        <f>IF('Indicator Data'!X108="No data","x",ROUND(IF('Indicator Data'!X108&gt;T$140,0,IF('Indicator Data'!X108&lt;T$139,10,(T$140-'Indicator Data'!X108)/(T$140-T$139)*10)),1))</f>
        <v>10</v>
      </c>
      <c r="U106" s="2">
        <f>IF('Indicator Data'!Y108="No data","x",ROUND(IF('Indicator Data'!Y108&gt;U$140,0,IF('Indicator Data'!Y108&lt;U$139,10,(U$140-'Indicator Data'!Y108)/(U$140-U$139)*10)),1))</f>
        <v>1.4</v>
      </c>
      <c r="V106" s="2">
        <f>IF('Indicator Data'!Z108="No data","x",ROUND(IF('Indicator Data'!Z108&gt;V$140,0,IF('Indicator Data'!Z108&lt;V$139,10,(V$140-'Indicator Data'!Z108)/(V$140-V$139)*10)),1))</f>
        <v>10</v>
      </c>
      <c r="W106" s="2">
        <f>IF('Indicator Data'!AE108="No data","x",ROUND(IF('Indicator Data'!AE108&gt;W$140,0,IF('Indicator Data'!AE108&lt;W$139,10,(W$140-'Indicator Data'!AE108)/(W$140-W$139)*10)),1))</f>
        <v>9.6</v>
      </c>
      <c r="X106" s="3">
        <f t="shared" si="14"/>
        <v>7.8</v>
      </c>
      <c r="Y106" s="5">
        <f t="shared" si="15"/>
        <v>6.6</v>
      </c>
      <c r="Z106" s="72"/>
    </row>
    <row r="107" spans="1:26">
      <c r="A107" s="8" t="s">
        <v>331</v>
      </c>
      <c r="B107" s="25" t="s">
        <v>319</v>
      </c>
      <c r="C107" s="25" t="s">
        <v>332</v>
      </c>
      <c r="D107" s="2">
        <f>IF('Indicator Data'!AR109="No data","x",ROUND(IF('Indicator Data'!AR109&gt;D$140,0,IF('Indicator Data'!AR109&lt;D$139,10,(D$140-'Indicator Data'!AR109)/(D$140-D$139)*10)),1))</f>
        <v>4.7</v>
      </c>
      <c r="E107" s="113">
        <f>('Indicator Data'!BE109+'Indicator Data'!BF109+'Indicator Data'!BG109)/'Indicator Data'!BD109*1000000</f>
        <v>0.12277376537845856</v>
      </c>
      <c r="F107" s="2">
        <f t="shared" si="8"/>
        <v>8.8000000000000007</v>
      </c>
      <c r="G107" s="3">
        <f t="shared" si="9"/>
        <v>6.8</v>
      </c>
      <c r="H107" s="2">
        <f>IF('Indicator Data'!AT109="No data","x",ROUND(IF('Indicator Data'!AT109&gt;H$140,0,IF('Indicator Data'!AT109&lt;H$139,10,(H$140-'Indicator Data'!AT109)/(H$140-H$139)*10)),1))</f>
        <v>5.7</v>
      </c>
      <c r="I107" s="2">
        <f>IF('Indicator Data'!AS109="No data","x",ROUND(IF('Indicator Data'!AS109&gt;I$140,0,IF('Indicator Data'!AS109&lt;I$139,10,(I$140-'Indicator Data'!AS109)/(I$140-I$139)*10)),1))</f>
        <v>4.9000000000000004</v>
      </c>
      <c r="J107" s="3">
        <f t="shared" si="10"/>
        <v>5.3</v>
      </c>
      <c r="K107" s="5">
        <f t="shared" si="11"/>
        <v>6.1</v>
      </c>
      <c r="L107" s="2">
        <f>IF('Indicator Data'!AV109="No data","x",ROUND(IF('Indicator Data'!AV109^2&gt;L$140,0,IF('Indicator Data'!AV109^2&lt;L$139,10,(L$140-'Indicator Data'!AV109^2)/(L$140-L$139)*10)),1))</f>
        <v>7.3</v>
      </c>
      <c r="M107" s="2">
        <f>IF(OR('Indicator Data'!AU109=0,'Indicator Data'!AU109="No data"),"x",ROUND(IF('Indicator Data'!AU109&gt;M$140,0,IF('Indicator Data'!AU109&lt;M$139,10,(M$140-'Indicator Data'!AU109)/(M$140-M$139)*10)),1))</f>
        <v>3.7</v>
      </c>
      <c r="N107" s="2">
        <f>IF('Indicator Data'!AW109="No data","x",ROUND(IF('Indicator Data'!AW109&gt;N$140,0,IF('Indicator Data'!AW109&lt;N$139,10,(N$140-'Indicator Data'!AW109)/(N$140-N$139)*10)),1))</f>
        <v>4</v>
      </c>
      <c r="O107" s="2">
        <f>IF('Indicator Data'!AX109="No data","x",ROUND(IF('Indicator Data'!AX109&gt;O$140,0,IF('Indicator Data'!AX109&lt;O$139,10,(O$140-'Indicator Data'!AX109)/(O$140-O$139)*10)),1))</f>
        <v>4.0999999999999996</v>
      </c>
      <c r="P107" s="3">
        <f t="shared" si="12"/>
        <v>4.8</v>
      </c>
      <c r="Q107" s="2">
        <f>IF('Indicator Data'!AY109="No data","x",ROUND(IF('Indicator Data'!AY109&gt;Q$140,0,IF('Indicator Data'!AY109&lt;Q$139,10,(Q$140-'Indicator Data'!AY109)/(Q$140-Q$139)*10)),1))</f>
        <v>5.7</v>
      </c>
      <c r="R107" s="2">
        <f>IF('Indicator Data'!AZ109="No data","x",ROUND(IF('Indicator Data'!AZ109&gt;R$140,0,IF('Indicator Data'!AZ109&lt;R$139,10,(R$140-'Indicator Data'!AZ109)/(R$140-R$139)*10)),1))</f>
        <v>10</v>
      </c>
      <c r="S107" s="3">
        <f t="shared" si="13"/>
        <v>7.9</v>
      </c>
      <c r="T107" s="2">
        <f>IF('Indicator Data'!X109="No data","x",ROUND(IF('Indicator Data'!X109&gt;T$140,0,IF('Indicator Data'!X109&lt;T$139,10,(T$140-'Indicator Data'!X109)/(T$140-T$139)*10)),1))</f>
        <v>10</v>
      </c>
      <c r="U107" s="2">
        <f>IF('Indicator Data'!Y109="No data","x",ROUND(IF('Indicator Data'!Y109&gt;U$140,0,IF('Indicator Data'!Y109&lt;U$139,10,(U$140-'Indicator Data'!Y109)/(U$140-U$139)*10)),1))</f>
        <v>1.4</v>
      </c>
      <c r="V107" s="2">
        <f>IF('Indicator Data'!Z109="No data","x",ROUND(IF('Indicator Data'!Z109&gt;V$140,0,IF('Indicator Data'!Z109&lt;V$139,10,(V$140-'Indicator Data'!Z109)/(V$140-V$139)*10)),1))</f>
        <v>3.4</v>
      </c>
      <c r="W107" s="2">
        <f>IF('Indicator Data'!AE109="No data","x",ROUND(IF('Indicator Data'!AE109&gt;W$140,0,IF('Indicator Data'!AE109&lt;W$139,10,(W$140-'Indicator Data'!AE109)/(W$140-W$139)*10)),1))</f>
        <v>9.6</v>
      </c>
      <c r="X107" s="3">
        <f t="shared" si="14"/>
        <v>6.1</v>
      </c>
      <c r="Y107" s="5">
        <f t="shared" si="15"/>
        <v>6.3</v>
      </c>
      <c r="Z107" s="72"/>
    </row>
    <row r="108" spans="1:26">
      <c r="A108" s="8" t="s">
        <v>333</v>
      </c>
      <c r="B108" s="25" t="s">
        <v>319</v>
      </c>
      <c r="C108" s="25" t="s">
        <v>334</v>
      </c>
      <c r="D108" s="2">
        <f>IF('Indicator Data'!AR110="No data","x",ROUND(IF('Indicator Data'!AR110&gt;D$140,0,IF('Indicator Data'!AR110&lt;D$139,10,(D$140-'Indicator Data'!AR110)/(D$140-D$139)*10)),1))</f>
        <v>4.7</v>
      </c>
      <c r="E108" s="113">
        <f>('Indicator Data'!BE110+'Indicator Data'!BF110+'Indicator Data'!BG110)/'Indicator Data'!BD110*1000000</f>
        <v>0.12277376537845856</v>
      </c>
      <c r="F108" s="2">
        <f t="shared" si="8"/>
        <v>8.8000000000000007</v>
      </c>
      <c r="G108" s="3">
        <f t="shared" si="9"/>
        <v>6.8</v>
      </c>
      <c r="H108" s="2">
        <f>IF('Indicator Data'!AT110="No data","x",ROUND(IF('Indicator Data'!AT110&gt;H$140,0,IF('Indicator Data'!AT110&lt;H$139,10,(H$140-'Indicator Data'!AT110)/(H$140-H$139)*10)),1))</f>
        <v>5.7</v>
      </c>
      <c r="I108" s="2">
        <f>IF('Indicator Data'!AS110="No data","x",ROUND(IF('Indicator Data'!AS110&gt;I$140,0,IF('Indicator Data'!AS110&lt;I$139,10,(I$140-'Indicator Data'!AS110)/(I$140-I$139)*10)),1))</f>
        <v>4.9000000000000004</v>
      </c>
      <c r="J108" s="3">
        <f t="shared" si="10"/>
        <v>5.3</v>
      </c>
      <c r="K108" s="5">
        <f t="shared" si="11"/>
        <v>6.1</v>
      </c>
      <c r="L108" s="2">
        <f>IF('Indicator Data'!AV110="No data","x",ROUND(IF('Indicator Data'!AV110^2&gt;L$140,0,IF('Indicator Data'!AV110^2&lt;L$139,10,(L$140-'Indicator Data'!AV110^2)/(L$140-L$139)*10)),1))</f>
        <v>7.3</v>
      </c>
      <c r="M108" s="2">
        <f>IF(OR('Indicator Data'!AU110=0,'Indicator Data'!AU110="No data"),"x",ROUND(IF('Indicator Data'!AU110&gt;M$140,0,IF('Indicator Data'!AU110&lt;M$139,10,(M$140-'Indicator Data'!AU110)/(M$140-M$139)*10)),1))</f>
        <v>0.6</v>
      </c>
      <c r="N108" s="2">
        <f>IF('Indicator Data'!AW110="No data","x",ROUND(IF('Indicator Data'!AW110&gt;N$140,0,IF('Indicator Data'!AW110&lt;N$139,10,(N$140-'Indicator Data'!AW110)/(N$140-N$139)*10)),1))</f>
        <v>4</v>
      </c>
      <c r="O108" s="2">
        <f>IF('Indicator Data'!AX110="No data","x",ROUND(IF('Indicator Data'!AX110&gt;O$140,0,IF('Indicator Data'!AX110&lt;O$139,10,(O$140-'Indicator Data'!AX110)/(O$140-O$139)*10)),1))</f>
        <v>4.0999999999999996</v>
      </c>
      <c r="P108" s="3">
        <f t="shared" si="12"/>
        <v>4</v>
      </c>
      <c r="Q108" s="2">
        <f>IF('Indicator Data'!AY110="No data","x",ROUND(IF('Indicator Data'!AY110&gt;Q$140,0,IF('Indicator Data'!AY110&lt;Q$139,10,(Q$140-'Indicator Data'!AY110)/(Q$140-Q$139)*10)),1))</f>
        <v>3.6</v>
      </c>
      <c r="R108" s="2">
        <f>IF('Indicator Data'!AZ110="No data","x",ROUND(IF('Indicator Data'!AZ110&gt;R$140,0,IF('Indicator Data'!AZ110&lt;R$139,10,(R$140-'Indicator Data'!AZ110)/(R$140-R$139)*10)),1))</f>
        <v>3.3</v>
      </c>
      <c r="S108" s="3">
        <f t="shared" si="13"/>
        <v>3.5</v>
      </c>
      <c r="T108" s="2">
        <f>IF('Indicator Data'!X110="No data","x",ROUND(IF('Indicator Data'!X110&gt;T$140,0,IF('Indicator Data'!X110&lt;T$139,10,(T$140-'Indicator Data'!X110)/(T$140-T$139)*10)),1))</f>
        <v>10</v>
      </c>
      <c r="U108" s="2">
        <f>IF('Indicator Data'!Y110="No data","x",ROUND(IF('Indicator Data'!Y110&gt;U$140,0,IF('Indicator Data'!Y110&lt;U$139,10,(U$140-'Indicator Data'!Y110)/(U$140-U$139)*10)),1))</f>
        <v>1.4</v>
      </c>
      <c r="V108" s="2">
        <f>IF('Indicator Data'!Z110="No data","x",ROUND(IF('Indicator Data'!Z110&gt;V$140,0,IF('Indicator Data'!Z110&lt;V$139,10,(V$140-'Indicator Data'!Z110)/(V$140-V$139)*10)),1))</f>
        <v>4.5</v>
      </c>
      <c r="W108" s="2">
        <f>IF('Indicator Data'!AE110="No data","x",ROUND(IF('Indicator Data'!AE110&gt;W$140,0,IF('Indicator Data'!AE110&lt;W$139,10,(W$140-'Indicator Data'!AE110)/(W$140-W$139)*10)),1))</f>
        <v>9.6</v>
      </c>
      <c r="X108" s="3">
        <f t="shared" si="14"/>
        <v>6.4</v>
      </c>
      <c r="Y108" s="5">
        <f t="shared" si="15"/>
        <v>4.5999999999999996</v>
      </c>
      <c r="Z108" s="72"/>
    </row>
    <row r="109" spans="1:26">
      <c r="A109" s="8" t="s">
        <v>335</v>
      </c>
      <c r="B109" s="25" t="s">
        <v>319</v>
      </c>
      <c r="C109" s="25" t="s">
        <v>336</v>
      </c>
      <c r="D109" s="2">
        <f>IF('Indicator Data'!AR111="No data","x",ROUND(IF('Indicator Data'!AR111&gt;D$140,0,IF('Indicator Data'!AR111&lt;D$139,10,(D$140-'Indicator Data'!AR111)/(D$140-D$139)*10)),1))</f>
        <v>4.7</v>
      </c>
      <c r="E109" s="113">
        <f>('Indicator Data'!BE111+'Indicator Data'!BF111+'Indicator Data'!BG111)/'Indicator Data'!BD111*1000000</f>
        <v>0.12277376537845856</v>
      </c>
      <c r="F109" s="2">
        <f t="shared" si="8"/>
        <v>8.8000000000000007</v>
      </c>
      <c r="G109" s="3">
        <f t="shared" si="9"/>
        <v>6.8</v>
      </c>
      <c r="H109" s="2">
        <f>IF('Indicator Data'!AT111="No data","x",ROUND(IF('Indicator Data'!AT111&gt;H$140,0,IF('Indicator Data'!AT111&lt;H$139,10,(H$140-'Indicator Data'!AT111)/(H$140-H$139)*10)),1))</f>
        <v>5.7</v>
      </c>
      <c r="I109" s="2">
        <f>IF('Indicator Data'!AS111="No data","x",ROUND(IF('Indicator Data'!AS111&gt;I$140,0,IF('Indicator Data'!AS111&lt;I$139,10,(I$140-'Indicator Data'!AS111)/(I$140-I$139)*10)),1))</f>
        <v>4.9000000000000004</v>
      </c>
      <c r="J109" s="3">
        <f t="shared" si="10"/>
        <v>5.3</v>
      </c>
      <c r="K109" s="5">
        <f t="shared" si="11"/>
        <v>6.1</v>
      </c>
      <c r="L109" s="2">
        <f>IF('Indicator Data'!AV111="No data","x",ROUND(IF('Indicator Data'!AV111^2&gt;L$140,0,IF('Indicator Data'!AV111^2&lt;L$139,10,(L$140-'Indicator Data'!AV111^2)/(L$140-L$139)*10)),1))</f>
        <v>7.3</v>
      </c>
      <c r="M109" s="2">
        <f>IF(OR('Indicator Data'!AU111=0,'Indicator Data'!AU111="No data"),"x",ROUND(IF('Indicator Data'!AU111&gt;M$140,0,IF('Indicator Data'!AU111&lt;M$139,10,(M$140-'Indicator Data'!AU111)/(M$140-M$139)*10)),1))</f>
        <v>3.8</v>
      </c>
      <c r="N109" s="2">
        <f>IF('Indicator Data'!AW111="No data","x",ROUND(IF('Indicator Data'!AW111&gt;N$140,0,IF('Indicator Data'!AW111&lt;N$139,10,(N$140-'Indicator Data'!AW111)/(N$140-N$139)*10)),1))</f>
        <v>4</v>
      </c>
      <c r="O109" s="2">
        <f>IF('Indicator Data'!AX111="No data","x",ROUND(IF('Indicator Data'!AX111&gt;O$140,0,IF('Indicator Data'!AX111&lt;O$139,10,(O$140-'Indicator Data'!AX111)/(O$140-O$139)*10)),1))</f>
        <v>4.0999999999999996</v>
      </c>
      <c r="P109" s="3">
        <f t="shared" si="12"/>
        <v>4.8</v>
      </c>
      <c r="Q109" s="2">
        <f>IF('Indicator Data'!AY111="No data","x",ROUND(IF('Indicator Data'!AY111&gt;Q$140,0,IF('Indicator Data'!AY111&lt;Q$139,10,(Q$140-'Indicator Data'!AY111)/(Q$140-Q$139)*10)),1))</f>
        <v>6.2</v>
      </c>
      <c r="R109" s="2">
        <f>IF('Indicator Data'!AZ111="No data","x",ROUND(IF('Indicator Data'!AZ111&gt;R$140,0,IF('Indicator Data'!AZ111&lt;R$139,10,(R$140-'Indicator Data'!AZ111)/(R$140-R$139)*10)),1))</f>
        <v>3.1</v>
      </c>
      <c r="S109" s="3">
        <f t="shared" si="13"/>
        <v>4.7</v>
      </c>
      <c r="T109" s="2">
        <f>IF('Indicator Data'!X111="No data","x",ROUND(IF('Indicator Data'!X111&gt;T$140,0,IF('Indicator Data'!X111&lt;T$139,10,(T$140-'Indicator Data'!X111)/(T$140-T$139)*10)),1))</f>
        <v>10</v>
      </c>
      <c r="U109" s="2">
        <f>IF('Indicator Data'!Y111="No data","x",ROUND(IF('Indicator Data'!Y111&gt;U$140,0,IF('Indicator Data'!Y111&lt;U$139,10,(U$140-'Indicator Data'!Y111)/(U$140-U$139)*10)),1))</f>
        <v>1.4</v>
      </c>
      <c r="V109" s="2">
        <f>IF('Indicator Data'!Z111="No data","x",ROUND(IF('Indicator Data'!Z111&gt;V$140,0,IF('Indicator Data'!Z111&lt;V$139,10,(V$140-'Indicator Data'!Z111)/(V$140-V$139)*10)),1))</f>
        <v>5</v>
      </c>
      <c r="W109" s="2">
        <f>IF('Indicator Data'!AE111="No data","x",ROUND(IF('Indicator Data'!AE111&gt;W$140,0,IF('Indicator Data'!AE111&lt;W$139,10,(W$140-'Indicator Data'!AE111)/(W$140-W$139)*10)),1))</f>
        <v>9.6</v>
      </c>
      <c r="X109" s="3">
        <f t="shared" si="14"/>
        <v>6.5</v>
      </c>
      <c r="Y109" s="5">
        <f t="shared" si="15"/>
        <v>5.3</v>
      </c>
      <c r="Z109" s="72"/>
    </row>
    <row r="110" spans="1:26">
      <c r="A110" s="8" t="s">
        <v>337</v>
      </c>
      <c r="B110" s="25" t="s">
        <v>319</v>
      </c>
      <c r="C110" s="25" t="s">
        <v>338</v>
      </c>
      <c r="D110" s="2">
        <f>IF('Indicator Data'!AR112="No data","x",ROUND(IF('Indicator Data'!AR112&gt;D$140,0,IF('Indicator Data'!AR112&lt;D$139,10,(D$140-'Indicator Data'!AR112)/(D$140-D$139)*10)),1))</f>
        <v>4.7</v>
      </c>
      <c r="E110" s="113">
        <f>('Indicator Data'!BE112+'Indicator Data'!BF112+'Indicator Data'!BG112)/'Indicator Data'!BD112*1000000</f>
        <v>0.12277376537845856</v>
      </c>
      <c r="F110" s="2">
        <f t="shared" si="8"/>
        <v>8.8000000000000007</v>
      </c>
      <c r="G110" s="3">
        <f t="shared" si="9"/>
        <v>6.8</v>
      </c>
      <c r="H110" s="2">
        <f>IF('Indicator Data'!AT112="No data","x",ROUND(IF('Indicator Data'!AT112&gt;H$140,0,IF('Indicator Data'!AT112&lt;H$139,10,(H$140-'Indicator Data'!AT112)/(H$140-H$139)*10)),1))</f>
        <v>5.7</v>
      </c>
      <c r="I110" s="2">
        <f>IF('Indicator Data'!AS112="No data","x",ROUND(IF('Indicator Data'!AS112&gt;I$140,0,IF('Indicator Data'!AS112&lt;I$139,10,(I$140-'Indicator Data'!AS112)/(I$140-I$139)*10)),1))</f>
        <v>4.9000000000000004</v>
      </c>
      <c r="J110" s="3">
        <f t="shared" si="10"/>
        <v>5.3</v>
      </c>
      <c r="K110" s="5">
        <f t="shared" si="11"/>
        <v>6.1</v>
      </c>
      <c r="L110" s="2">
        <f>IF('Indicator Data'!AV112="No data","x",ROUND(IF('Indicator Data'!AV112^2&gt;L$140,0,IF('Indicator Data'!AV112^2&lt;L$139,10,(L$140-'Indicator Data'!AV112^2)/(L$140-L$139)*10)),1))</f>
        <v>7.3</v>
      </c>
      <c r="M110" s="2">
        <f>IF(OR('Indicator Data'!AU112=0,'Indicator Data'!AU112="No data"),"x",ROUND(IF('Indicator Data'!AU112&gt;M$140,0,IF('Indicator Data'!AU112&lt;M$139,10,(M$140-'Indicator Data'!AU112)/(M$140-M$139)*10)),1))</f>
        <v>1.3</v>
      </c>
      <c r="N110" s="2">
        <f>IF('Indicator Data'!AW112="No data","x",ROUND(IF('Indicator Data'!AW112&gt;N$140,0,IF('Indicator Data'!AW112&lt;N$139,10,(N$140-'Indicator Data'!AW112)/(N$140-N$139)*10)),1))</f>
        <v>4</v>
      </c>
      <c r="O110" s="2">
        <f>IF('Indicator Data'!AX112="No data","x",ROUND(IF('Indicator Data'!AX112&gt;O$140,0,IF('Indicator Data'!AX112&lt;O$139,10,(O$140-'Indicator Data'!AX112)/(O$140-O$139)*10)),1))</f>
        <v>4.0999999999999996</v>
      </c>
      <c r="P110" s="3">
        <f t="shared" si="12"/>
        <v>4.2</v>
      </c>
      <c r="Q110" s="2">
        <f>IF('Indicator Data'!AY112="No data","x",ROUND(IF('Indicator Data'!AY112&gt;Q$140,0,IF('Indicator Data'!AY112&lt;Q$139,10,(Q$140-'Indicator Data'!AY112)/(Q$140-Q$139)*10)),1))</f>
        <v>5.8</v>
      </c>
      <c r="R110" s="2">
        <f>IF('Indicator Data'!AZ112="No data","x",ROUND(IF('Indicator Data'!AZ112&gt;R$140,0,IF('Indicator Data'!AZ112&lt;R$139,10,(R$140-'Indicator Data'!AZ112)/(R$140-R$139)*10)),1))</f>
        <v>4</v>
      </c>
      <c r="S110" s="3">
        <f t="shared" si="13"/>
        <v>4.9000000000000004</v>
      </c>
      <c r="T110" s="2">
        <f>IF('Indicator Data'!X112="No data","x",ROUND(IF('Indicator Data'!X112&gt;T$140,0,IF('Indicator Data'!X112&lt;T$139,10,(T$140-'Indicator Data'!X112)/(T$140-T$139)*10)),1))</f>
        <v>10</v>
      </c>
      <c r="U110" s="2">
        <f>IF('Indicator Data'!Y112="No data","x",ROUND(IF('Indicator Data'!Y112&gt;U$140,0,IF('Indicator Data'!Y112&lt;U$139,10,(U$140-'Indicator Data'!Y112)/(U$140-U$139)*10)),1))</f>
        <v>1.4</v>
      </c>
      <c r="V110" s="2">
        <f>IF('Indicator Data'!Z112="No data","x",ROUND(IF('Indicator Data'!Z112&gt;V$140,0,IF('Indicator Data'!Z112&lt;V$139,10,(V$140-'Indicator Data'!Z112)/(V$140-V$139)*10)),1))</f>
        <v>1.1000000000000001</v>
      </c>
      <c r="W110" s="2">
        <f>IF('Indicator Data'!AE112="No data","x",ROUND(IF('Indicator Data'!AE112&gt;W$140,0,IF('Indicator Data'!AE112&lt;W$139,10,(W$140-'Indicator Data'!AE112)/(W$140-W$139)*10)),1))</f>
        <v>9.6</v>
      </c>
      <c r="X110" s="3">
        <f t="shared" si="14"/>
        <v>5.5</v>
      </c>
      <c r="Y110" s="5">
        <f t="shared" si="15"/>
        <v>4.9000000000000004</v>
      </c>
      <c r="Z110" s="72"/>
    </row>
    <row r="111" spans="1:26">
      <c r="A111" s="8" t="s">
        <v>339</v>
      </c>
      <c r="B111" s="25" t="s">
        <v>319</v>
      </c>
      <c r="C111" s="25" t="s">
        <v>340</v>
      </c>
      <c r="D111" s="2">
        <f>IF('Indicator Data'!AR113="No data","x",ROUND(IF('Indicator Data'!AR113&gt;D$140,0,IF('Indicator Data'!AR113&lt;D$139,10,(D$140-'Indicator Data'!AR113)/(D$140-D$139)*10)),1))</f>
        <v>4.7</v>
      </c>
      <c r="E111" s="113">
        <f>('Indicator Data'!BE113+'Indicator Data'!BF113+'Indicator Data'!BG113)/'Indicator Data'!BD113*1000000</f>
        <v>0.12277376537845856</v>
      </c>
      <c r="F111" s="2">
        <f t="shared" si="8"/>
        <v>8.8000000000000007</v>
      </c>
      <c r="G111" s="3">
        <f t="shared" si="9"/>
        <v>6.8</v>
      </c>
      <c r="H111" s="2">
        <f>IF('Indicator Data'!AT113="No data","x",ROUND(IF('Indicator Data'!AT113&gt;H$140,0,IF('Indicator Data'!AT113&lt;H$139,10,(H$140-'Indicator Data'!AT113)/(H$140-H$139)*10)),1))</f>
        <v>5.7</v>
      </c>
      <c r="I111" s="2">
        <f>IF('Indicator Data'!AS113="No data","x",ROUND(IF('Indicator Data'!AS113&gt;I$140,0,IF('Indicator Data'!AS113&lt;I$139,10,(I$140-'Indicator Data'!AS113)/(I$140-I$139)*10)),1))</f>
        <v>4.9000000000000004</v>
      </c>
      <c r="J111" s="3">
        <f t="shared" si="10"/>
        <v>5.3</v>
      </c>
      <c r="K111" s="5">
        <f t="shared" si="11"/>
        <v>6.1</v>
      </c>
      <c r="L111" s="2">
        <f>IF('Indicator Data'!AV113="No data","x",ROUND(IF('Indicator Data'!AV113^2&gt;L$140,0,IF('Indicator Data'!AV113^2&lt;L$139,10,(L$140-'Indicator Data'!AV113^2)/(L$140-L$139)*10)),1))</f>
        <v>7.3</v>
      </c>
      <c r="M111" s="2">
        <f>IF(OR('Indicator Data'!AU113=0,'Indicator Data'!AU113="No data"),"x",ROUND(IF('Indicator Data'!AU113&gt;M$140,0,IF('Indicator Data'!AU113&lt;M$139,10,(M$140-'Indicator Data'!AU113)/(M$140-M$139)*10)),1))</f>
        <v>3.6</v>
      </c>
      <c r="N111" s="2">
        <f>IF('Indicator Data'!AW113="No data","x",ROUND(IF('Indicator Data'!AW113&gt;N$140,0,IF('Indicator Data'!AW113&lt;N$139,10,(N$140-'Indicator Data'!AW113)/(N$140-N$139)*10)),1))</f>
        <v>4</v>
      </c>
      <c r="O111" s="2">
        <f>IF('Indicator Data'!AX113="No data","x",ROUND(IF('Indicator Data'!AX113&gt;O$140,0,IF('Indicator Data'!AX113&lt;O$139,10,(O$140-'Indicator Data'!AX113)/(O$140-O$139)*10)),1))</f>
        <v>4.0999999999999996</v>
      </c>
      <c r="P111" s="3">
        <f t="shared" si="12"/>
        <v>4.8</v>
      </c>
      <c r="Q111" s="2">
        <f>IF('Indicator Data'!AY113="No data","x",ROUND(IF('Indicator Data'!AY113&gt;Q$140,0,IF('Indicator Data'!AY113&lt;Q$139,10,(Q$140-'Indicator Data'!AY113)/(Q$140-Q$139)*10)),1))</f>
        <v>4.9000000000000004</v>
      </c>
      <c r="R111" s="2">
        <f>IF('Indicator Data'!AZ113="No data","x",ROUND(IF('Indicator Data'!AZ113&gt;R$140,0,IF('Indicator Data'!AZ113&lt;R$139,10,(R$140-'Indicator Data'!AZ113)/(R$140-R$139)*10)),1))</f>
        <v>10</v>
      </c>
      <c r="S111" s="3">
        <f t="shared" si="13"/>
        <v>7.5</v>
      </c>
      <c r="T111" s="2">
        <f>IF('Indicator Data'!X113="No data","x",ROUND(IF('Indicator Data'!X113&gt;T$140,0,IF('Indicator Data'!X113&lt;T$139,10,(T$140-'Indicator Data'!X113)/(T$140-T$139)*10)),1))</f>
        <v>10</v>
      </c>
      <c r="U111" s="2">
        <f>IF('Indicator Data'!Y113="No data","x",ROUND(IF('Indicator Data'!Y113&gt;U$140,0,IF('Indicator Data'!Y113&lt;U$139,10,(U$140-'Indicator Data'!Y113)/(U$140-U$139)*10)),1))</f>
        <v>1.4</v>
      </c>
      <c r="V111" s="2">
        <f>IF('Indicator Data'!Z113="No data","x",ROUND(IF('Indicator Data'!Z113&gt;V$140,0,IF('Indicator Data'!Z113&lt;V$139,10,(V$140-'Indicator Data'!Z113)/(V$140-V$139)*10)),1))</f>
        <v>2.2999999999999998</v>
      </c>
      <c r="W111" s="2">
        <f>IF('Indicator Data'!AE113="No data","x",ROUND(IF('Indicator Data'!AE113&gt;W$140,0,IF('Indicator Data'!AE113&lt;W$139,10,(W$140-'Indicator Data'!AE113)/(W$140-W$139)*10)),1))</f>
        <v>9.6</v>
      </c>
      <c r="X111" s="3">
        <f t="shared" si="14"/>
        <v>5.8</v>
      </c>
      <c r="Y111" s="5">
        <f t="shared" si="15"/>
        <v>6</v>
      </c>
      <c r="Z111" s="72"/>
    </row>
    <row r="112" spans="1:26">
      <c r="A112" s="8" t="s">
        <v>341</v>
      </c>
      <c r="B112" s="25" t="s">
        <v>319</v>
      </c>
      <c r="C112" s="25" t="s">
        <v>342</v>
      </c>
      <c r="D112" s="2">
        <f>IF('Indicator Data'!AR114="No data","x",ROUND(IF('Indicator Data'!AR114&gt;D$140,0,IF('Indicator Data'!AR114&lt;D$139,10,(D$140-'Indicator Data'!AR114)/(D$140-D$139)*10)),1))</f>
        <v>4.7</v>
      </c>
      <c r="E112" s="113">
        <f>('Indicator Data'!BE114+'Indicator Data'!BF114+'Indicator Data'!BG114)/'Indicator Data'!BD114*1000000</f>
        <v>0.12277376537845856</v>
      </c>
      <c r="F112" s="2">
        <f t="shared" si="8"/>
        <v>8.8000000000000007</v>
      </c>
      <c r="G112" s="3">
        <f t="shared" si="9"/>
        <v>6.8</v>
      </c>
      <c r="H112" s="2">
        <f>IF('Indicator Data'!AT114="No data","x",ROUND(IF('Indicator Data'!AT114&gt;H$140,0,IF('Indicator Data'!AT114&lt;H$139,10,(H$140-'Indicator Data'!AT114)/(H$140-H$139)*10)),1))</f>
        <v>5.7</v>
      </c>
      <c r="I112" s="2">
        <f>IF('Indicator Data'!AS114="No data","x",ROUND(IF('Indicator Data'!AS114&gt;I$140,0,IF('Indicator Data'!AS114&lt;I$139,10,(I$140-'Indicator Data'!AS114)/(I$140-I$139)*10)),1))</f>
        <v>4.9000000000000004</v>
      </c>
      <c r="J112" s="3">
        <f t="shared" si="10"/>
        <v>5.3</v>
      </c>
      <c r="K112" s="5">
        <f t="shared" si="11"/>
        <v>6.1</v>
      </c>
      <c r="L112" s="2">
        <f>IF('Indicator Data'!AV114="No data","x",ROUND(IF('Indicator Data'!AV114^2&gt;L$140,0,IF('Indicator Data'!AV114^2&lt;L$139,10,(L$140-'Indicator Data'!AV114^2)/(L$140-L$139)*10)),1))</f>
        <v>7.3</v>
      </c>
      <c r="M112" s="2">
        <f>IF(OR('Indicator Data'!AU114=0,'Indicator Data'!AU114="No data"),"x",ROUND(IF('Indicator Data'!AU114&gt;M$140,0,IF('Indicator Data'!AU114&lt;M$139,10,(M$140-'Indicator Data'!AU114)/(M$140-M$139)*10)),1))</f>
        <v>2.7</v>
      </c>
      <c r="N112" s="2">
        <f>IF('Indicator Data'!AW114="No data","x",ROUND(IF('Indicator Data'!AW114&gt;N$140,0,IF('Indicator Data'!AW114&lt;N$139,10,(N$140-'Indicator Data'!AW114)/(N$140-N$139)*10)),1))</f>
        <v>4</v>
      </c>
      <c r="O112" s="2">
        <f>IF('Indicator Data'!AX114="No data","x",ROUND(IF('Indicator Data'!AX114&gt;O$140,0,IF('Indicator Data'!AX114&lt;O$139,10,(O$140-'Indicator Data'!AX114)/(O$140-O$139)*10)),1))</f>
        <v>4.0999999999999996</v>
      </c>
      <c r="P112" s="3">
        <f t="shared" si="12"/>
        <v>4.5</v>
      </c>
      <c r="Q112" s="2">
        <f>IF('Indicator Data'!AY114="No data","x",ROUND(IF('Indicator Data'!AY114&gt;Q$140,0,IF('Indicator Data'!AY114&lt;Q$139,10,(Q$140-'Indicator Data'!AY114)/(Q$140-Q$139)*10)),1))</f>
        <v>8.1</v>
      </c>
      <c r="R112" s="2">
        <f>IF('Indicator Data'!AZ114="No data","x",ROUND(IF('Indicator Data'!AZ114&gt;R$140,0,IF('Indicator Data'!AZ114&lt;R$139,10,(R$140-'Indicator Data'!AZ114)/(R$140-R$139)*10)),1))</f>
        <v>3.9</v>
      </c>
      <c r="S112" s="3">
        <f t="shared" si="13"/>
        <v>6</v>
      </c>
      <c r="T112" s="2">
        <f>IF('Indicator Data'!X114="No data","x",ROUND(IF('Indicator Data'!X114&gt;T$140,0,IF('Indicator Data'!X114&lt;T$139,10,(T$140-'Indicator Data'!X114)/(T$140-T$139)*10)),1))</f>
        <v>10</v>
      </c>
      <c r="U112" s="2">
        <f>IF('Indicator Data'!Y114="No data","x",ROUND(IF('Indicator Data'!Y114&gt;U$140,0,IF('Indicator Data'!Y114&lt;U$139,10,(U$140-'Indicator Data'!Y114)/(U$140-U$139)*10)),1))</f>
        <v>1.4</v>
      </c>
      <c r="V112" s="2">
        <f>IF('Indicator Data'!Z114="No data","x",ROUND(IF('Indicator Data'!Z114&gt;V$140,0,IF('Indicator Data'!Z114&lt;V$139,10,(V$140-'Indicator Data'!Z114)/(V$140-V$139)*10)),1))</f>
        <v>8.6</v>
      </c>
      <c r="W112" s="2">
        <f>IF('Indicator Data'!AE114="No data","x",ROUND(IF('Indicator Data'!AE114&gt;W$140,0,IF('Indicator Data'!AE114&lt;W$139,10,(W$140-'Indicator Data'!AE114)/(W$140-W$139)*10)),1))</f>
        <v>9.6</v>
      </c>
      <c r="X112" s="3">
        <f t="shared" si="14"/>
        <v>7.4</v>
      </c>
      <c r="Y112" s="5">
        <f t="shared" si="15"/>
        <v>6</v>
      </c>
      <c r="Z112" s="72"/>
    </row>
    <row r="113" spans="1:26">
      <c r="A113" s="8" t="s">
        <v>343</v>
      </c>
      <c r="B113" s="25" t="s">
        <v>319</v>
      </c>
      <c r="C113" s="25" t="s">
        <v>344</v>
      </c>
      <c r="D113" s="2">
        <f>IF('Indicator Data'!AR115="No data","x",ROUND(IF('Indicator Data'!AR115&gt;D$140,0,IF('Indicator Data'!AR115&lt;D$139,10,(D$140-'Indicator Data'!AR115)/(D$140-D$139)*10)),1))</f>
        <v>4.7</v>
      </c>
      <c r="E113" s="113">
        <f>('Indicator Data'!BE115+'Indicator Data'!BF115+'Indicator Data'!BG115)/'Indicator Data'!BD115*1000000</f>
        <v>0.12277376537845856</v>
      </c>
      <c r="F113" s="2">
        <f t="shared" si="8"/>
        <v>8.8000000000000007</v>
      </c>
      <c r="G113" s="3">
        <f t="shared" si="9"/>
        <v>6.8</v>
      </c>
      <c r="H113" s="2">
        <f>IF('Indicator Data'!AT115="No data","x",ROUND(IF('Indicator Data'!AT115&gt;H$140,0,IF('Indicator Data'!AT115&lt;H$139,10,(H$140-'Indicator Data'!AT115)/(H$140-H$139)*10)),1))</f>
        <v>5.7</v>
      </c>
      <c r="I113" s="2">
        <f>IF('Indicator Data'!AS115="No data","x",ROUND(IF('Indicator Data'!AS115&gt;I$140,0,IF('Indicator Data'!AS115&lt;I$139,10,(I$140-'Indicator Data'!AS115)/(I$140-I$139)*10)),1))</f>
        <v>4.9000000000000004</v>
      </c>
      <c r="J113" s="3">
        <f t="shared" si="10"/>
        <v>5.3</v>
      </c>
      <c r="K113" s="5">
        <f t="shared" si="11"/>
        <v>6.1</v>
      </c>
      <c r="L113" s="2">
        <f>IF('Indicator Data'!AV115="No data","x",ROUND(IF('Indicator Data'!AV115^2&gt;L$140,0,IF('Indicator Data'!AV115^2&lt;L$139,10,(L$140-'Indicator Data'!AV115^2)/(L$140-L$139)*10)),1))</f>
        <v>7.3</v>
      </c>
      <c r="M113" s="2">
        <f>IF(OR('Indicator Data'!AU115=0,'Indicator Data'!AU115="No data"),"x",ROUND(IF('Indicator Data'!AU115&gt;M$140,0,IF('Indicator Data'!AU115&lt;M$139,10,(M$140-'Indicator Data'!AU115)/(M$140-M$139)*10)),1))</f>
        <v>1.8</v>
      </c>
      <c r="N113" s="2">
        <f>IF('Indicator Data'!AW115="No data","x",ROUND(IF('Indicator Data'!AW115&gt;N$140,0,IF('Indicator Data'!AW115&lt;N$139,10,(N$140-'Indicator Data'!AW115)/(N$140-N$139)*10)),1))</f>
        <v>4</v>
      </c>
      <c r="O113" s="2">
        <f>IF('Indicator Data'!AX115="No data","x",ROUND(IF('Indicator Data'!AX115&gt;O$140,0,IF('Indicator Data'!AX115&lt;O$139,10,(O$140-'Indicator Data'!AX115)/(O$140-O$139)*10)),1))</f>
        <v>4.0999999999999996</v>
      </c>
      <c r="P113" s="3">
        <f t="shared" si="12"/>
        <v>4.3</v>
      </c>
      <c r="Q113" s="2">
        <f>IF('Indicator Data'!AY115="No data","x",ROUND(IF('Indicator Data'!AY115&gt;Q$140,0,IF('Indicator Data'!AY115&lt;Q$139,10,(Q$140-'Indicator Data'!AY115)/(Q$140-Q$139)*10)),1))</f>
        <v>2.7</v>
      </c>
      <c r="R113" s="2">
        <f>IF('Indicator Data'!AZ115="No data","x",ROUND(IF('Indicator Data'!AZ115&gt;R$140,0,IF('Indicator Data'!AZ115&lt;R$139,10,(R$140-'Indicator Data'!AZ115)/(R$140-R$139)*10)),1))</f>
        <v>3</v>
      </c>
      <c r="S113" s="3">
        <f t="shared" si="13"/>
        <v>2.9</v>
      </c>
      <c r="T113" s="2">
        <f>IF('Indicator Data'!X115="No data","x",ROUND(IF('Indicator Data'!X115&gt;T$140,0,IF('Indicator Data'!X115&lt;T$139,10,(T$140-'Indicator Data'!X115)/(T$140-T$139)*10)),1))</f>
        <v>10</v>
      </c>
      <c r="U113" s="2">
        <f>IF('Indicator Data'!Y115="No data","x",ROUND(IF('Indicator Data'!Y115&gt;U$140,0,IF('Indicator Data'!Y115&lt;U$139,10,(U$140-'Indicator Data'!Y115)/(U$140-U$139)*10)),1))</f>
        <v>1.4</v>
      </c>
      <c r="V113" s="2">
        <f>IF('Indicator Data'!Z115="No data","x",ROUND(IF('Indicator Data'!Z115&gt;V$140,0,IF('Indicator Data'!Z115&lt;V$139,10,(V$140-'Indicator Data'!Z115)/(V$140-V$139)*10)),1))</f>
        <v>1.9</v>
      </c>
      <c r="W113" s="2">
        <f>IF('Indicator Data'!AE115="No data","x",ROUND(IF('Indicator Data'!AE115&gt;W$140,0,IF('Indicator Data'!AE115&lt;W$139,10,(W$140-'Indicator Data'!AE115)/(W$140-W$139)*10)),1))</f>
        <v>9.6</v>
      </c>
      <c r="X113" s="3">
        <f t="shared" si="14"/>
        <v>5.7</v>
      </c>
      <c r="Y113" s="5">
        <f t="shared" si="15"/>
        <v>4.3</v>
      </c>
      <c r="Z113" s="72"/>
    </row>
    <row r="114" spans="1:26">
      <c r="A114" s="8" t="s">
        <v>345</v>
      </c>
      <c r="B114" s="25" t="s">
        <v>319</v>
      </c>
      <c r="C114" s="25" t="s">
        <v>346</v>
      </c>
      <c r="D114" s="2">
        <f>IF('Indicator Data'!AR116="No data","x",ROUND(IF('Indicator Data'!AR116&gt;D$140,0,IF('Indicator Data'!AR116&lt;D$139,10,(D$140-'Indicator Data'!AR116)/(D$140-D$139)*10)),1))</f>
        <v>4.7</v>
      </c>
      <c r="E114" s="113">
        <f>('Indicator Data'!BE116+'Indicator Data'!BF116+'Indicator Data'!BG116)/'Indicator Data'!BD116*1000000</f>
        <v>0.12277376537845856</v>
      </c>
      <c r="F114" s="2">
        <f t="shared" si="8"/>
        <v>8.8000000000000007</v>
      </c>
      <c r="G114" s="3">
        <f t="shared" si="9"/>
        <v>6.8</v>
      </c>
      <c r="H114" s="2">
        <f>IF('Indicator Data'!AT116="No data","x",ROUND(IF('Indicator Data'!AT116&gt;H$140,0,IF('Indicator Data'!AT116&lt;H$139,10,(H$140-'Indicator Data'!AT116)/(H$140-H$139)*10)),1))</f>
        <v>5.7</v>
      </c>
      <c r="I114" s="2">
        <f>IF('Indicator Data'!AS116="No data","x",ROUND(IF('Indicator Data'!AS116&gt;I$140,0,IF('Indicator Data'!AS116&lt;I$139,10,(I$140-'Indicator Data'!AS116)/(I$140-I$139)*10)),1))</f>
        <v>4.9000000000000004</v>
      </c>
      <c r="J114" s="3">
        <f t="shared" si="10"/>
        <v>5.3</v>
      </c>
      <c r="K114" s="5">
        <f t="shared" si="11"/>
        <v>6.1</v>
      </c>
      <c r="L114" s="2">
        <f>IF('Indicator Data'!AV116="No data","x",ROUND(IF('Indicator Data'!AV116^2&gt;L$140,0,IF('Indicator Data'!AV116^2&lt;L$139,10,(L$140-'Indicator Data'!AV116^2)/(L$140-L$139)*10)),1))</f>
        <v>7.3</v>
      </c>
      <c r="M114" s="2">
        <f>IF(OR('Indicator Data'!AU116=0,'Indicator Data'!AU116="No data"),"x",ROUND(IF('Indicator Data'!AU116&gt;M$140,0,IF('Indicator Data'!AU116&lt;M$139,10,(M$140-'Indicator Data'!AU116)/(M$140-M$139)*10)),1))</f>
        <v>0.7</v>
      </c>
      <c r="N114" s="2">
        <f>IF('Indicator Data'!AW116="No data","x",ROUND(IF('Indicator Data'!AW116&gt;N$140,0,IF('Indicator Data'!AW116&lt;N$139,10,(N$140-'Indicator Data'!AW116)/(N$140-N$139)*10)),1))</f>
        <v>4</v>
      </c>
      <c r="O114" s="2">
        <f>IF('Indicator Data'!AX116="No data","x",ROUND(IF('Indicator Data'!AX116&gt;O$140,0,IF('Indicator Data'!AX116&lt;O$139,10,(O$140-'Indicator Data'!AX116)/(O$140-O$139)*10)),1))</f>
        <v>4.0999999999999996</v>
      </c>
      <c r="P114" s="3">
        <f t="shared" si="12"/>
        <v>4</v>
      </c>
      <c r="Q114" s="2">
        <f>IF('Indicator Data'!AY116="No data","x",ROUND(IF('Indicator Data'!AY116&gt;Q$140,0,IF('Indicator Data'!AY116&lt;Q$139,10,(Q$140-'Indicator Data'!AY116)/(Q$140-Q$139)*10)),1))</f>
        <v>3.4</v>
      </c>
      <c r="R114" s="2">
        <f>IF('Indicator Data'!AZ116="No data","x",ROUND(IF('Indicator Data'!AZ116&gt;R$140,0,IF('Indicator Data'!AZ116&lt;R$139,10,(R$140-'Indicator Data'!AZ116)/(R$140-R$139)*10)),1))</f>
        <v>10</v>
      </c>
      <c r="S114" s="3">
        <f t="shared" si="13"/>
        <v>6.7</v>
      </c>
      <c r="T114" s="2">
        <f>IF('Indicator Data'!X116="No data","x",ROUND(IF('Indicator Data'!X116&gt;T$140,0,IF('Indicator Data'!X116&lt;T$139,10,(T$140-'Indicator Data'!X116)/(T$140-T$139)*10)),1))</f>
        <v>10</v>
      </c>
      <c r="U114" s="2">
        <f>IF('Indicator Data'!Y116="No data","x",ROUND(IF('Indicator Data'!Y116&gt;U$140,0,IF('Indicator Data'!Y116&lt;U$139,10,(U$140-'Indicator Data'!Y116)/(U$140-U$139)*10)),1))</f>
        <v>1.4</v>
      </c>
      <c r="V114" s="2">
        <f>IF('Indicator Data'!Z116="No data","x",ROUND(IF('Indicator Data'!Z116&gt;V$140,0,IF('Indicator Data'!Z116&lt;V$139,10,(V$140-'Indicator Data'!Z116)/(V$140-V$139)*10)),1))</f>
        <v>1.4</v>
      </c>
      <c r="W114" s="2">
        <f>IF('Indicator Data'!AE116="No data","x",ROUND(IF('Indicator Data'!AE116&gt;W$140,0,IF('Indicator Data'!AE116&lt;W$139,10,(W$140-'Indicator Data'!AE116)/(W$140-W$139)*10)),1))</f>
        <v>9.6</v>
      </c>
      <c r="X114" s="3">
        <f t="shared" si="14"/>
        <v>5.6</v>
      </c>
      <c r="Y114" s="5">
        <f t="shared" si="15"/>
        <v>5.4</v>
      </c>
      <c r="Z114" s="72"/>
    </row>
    <row r="115" spans="1:26">
      <c r="A115" s="8" t="s">
        <v>111</v>
      </c>
      <c r="B115" s="25" t="s">
        <v>112</v>
      </c>
      <c r="C115" s="25" t="s">
        <v>113</v>
      </c>
      <c r="D115" s="2" t="str">
        <f>IF('Indicator Data'!AR117="No data","x",ROUND(IF('Indicator Data'!AR117&gt;D$140,0,IF('Indicator Data'!AR117&lt;D$139,10,(D$140-'Indicator Data'!AR117)/(D$140-D$139)*10)),1))</f>
        <v>x</v>
      </c>
      <c r="E115" s="113">
        <f>('Indicator Data'!BE117+'Indicator Data'!BF117+'Indicator Data'!BG117)/'Indicator Data'!BD117*1000000</f>
        <v>7.5176098857295676E-2</v>
      </c>
      <c r="F115" s="2">
        <f t="shared" si="8"/>
        <v>9.1999999999999993</v>
      </c>
      <c r="G115" s="3">
        <f t="shared" si="9"/>
        <v>9.1999999999999993</v>
      </c>
      <c r="H115" s="2">
        <f>IF('Indicator Data'!AT117="No data","x",ROUND(IF('Indicator Data'!AT117&gt;H$140,0,IF('Indicator Data'!AT117&lt;H$139,10,(H$140-'Indicator Data'!AT117)/(H$140-H$139)*10)),1))</f>
        <v>8</v>
      </c>
      <c r="I115" s="2">
        <f>IF('Indicator Data'!AS117="No data","x",ROUND(IF('Indicator Data'!AS117&gt;I$140,0,IF('Indicator Data'!AS117&lt;I$139,10,(I$140-'Indicator Data'!AS117)/(I$140-I$139)*10)),1))</f>
        <v>8</v>
      </c>
      <c r="J115" s="3">
        <f t="shared" si="10"/>
        <v>8</v>
      </c>
      <c r="K115" s="5">
        <f t="shared" si="11"/>
        <v>8.6</v>
      </c>
      <c r="L115" s="2">
        <f>IF('Indicator Data'!AV117="No data","x",ROUND(IF('Indicator Data'!AV117^2&gt;L$140,0,IF('Indicator Data'!AV117^2&lt;L$139,10,(L$140-'Indicator Data'!AV117^2)/(L$140-L$139)*10)),1))</f>
        <v>10</v>
      </c>
      <c r="M115" s="2">
        <f>IF(OR('Indicator Data'!AU117=0,'Indicator Data'!AU117="No data"),"x",ROUND(IF('Indicator Data'!AU117&gt;M$140,0,IF('Indicator Data'!AU117&lt;M$139,10,(M$140-'Indicator Data'!AU117)/(M$140-M$139)*10)),1))</f>
        <v>8.8000000000000007</v>
      </c>
      <c r="N115" s="2">
        <f>IF('Indicator Data'!AW117="No data","x",ROUND(IF('Indicator Data'!AW117&gt;N$140,0,IF('Indicator Data'!AW117&lt;N$139,10,(N$140-'Indicator Data'!AW117)/(N$140-N$139)*10)),1))</f>
        <v>8.8000000000000007</v>
      </c>
      <c r="O115" s="2">
        <f>IF('Indicator Data'!AX117="No data","x",ROUND(IF('Indicator Data'!AX117&gt;O$140,0,IF('Indicator Data'!AX117&lt;O$139,10,(O$140-'Indicator Data'!AX117)/(O$140-O$139)*10)),1))</f>
        <v>6.8</v>
      </c>
      <c r="P115" s="3">
        <f t="shared" si="12"/>
        <v>8.6</v>
      </c>
      <c r="Q115" s="2">
        <f>IF('Indicator Data'!AY117="No data","x",ROUND(IF('Indicator Data'!AY117&gt;Q$140,0,IF('Indicator Data'!AY117&lt;Q$139,10,(Q$140-'Indicator Data'!AY117)/(Q$140-Q$139)*10)),1))</f>
        <v>10</v>
      </c>
      <c r="R115" s="2">
        <f>IF('Indicator Data'!AZ117="No data","x",ROUND(IF('Indicator Data'!AZ117&gt;R$140,0,IF('Indicator Data'!AZ117&lt;R$139,10,(R$140-'Indicator Data'!AZ117)/(R$140-R$139)*10)),1))</f>
        <v>3.1</v>
      </c>
      <c r="S115" s="3">
        <f t="shared" si="13"/>
        <v>6.6</v>
      </c>
      <c r="T115" s="2">
        <f>IF('Indicator Data'!X117="No data","x",ROUND(IF('Indicator Data'!X117&gt;T$140,0,IF('Indicator Data'!X117&lt;T$139,10,(T$140-'Indicator Data'!X117)/(T$140-T$139)*10)),1))</f>
        <v>10</v>
      </c>
      <c r="U115" s="2">
        <f>IF('Indicator Data'!Y117="No data","x",ROUND(IF('Indicator Data'!Y117&gt;U$140,0,IF('Indicator Data'!Y117&lt;U$139,10,(U$140-'Indicator Data'!Y117)/(U$140-U$139)*10)),1))</f>
        <v>2.7</v>
      </c>
      <c r="V115" s="2">
        <f>IF('Indicator Data'!Z117="No data","x",ROUND(IF('Indicator Data'!Z117&gt;V$140,0,IF('Indicator Data'!Z117&lt;V$139,10,(V$140-'Indicator Data'!Z117)/(V$140-V$139)*10)),1))</f>
        <v>10</v>
      </c>
      <c r="W115" s="2">
        <f>IF('Indicator Data'!AE117="No data","x",ROUND(IF('Indicator Data'!AE117&gt;W$140,0,IF('Indicator Data'!AE117&lt;W$139,10,(W$140-'Indicator Data'!AE117)/(W$140-W$139)*10)),1))</f>
        <v>9.9</v>
      </c>
      <c r="X115" s="3">
        <f t="shared" si="14"/>
        <v>8.1999999999999993</v>
      </c>
      <c r="Y115" s="5">
        <f t="shared" si="15"/>
        <v>7.8</v>
      </c>
      <c r="Z115" s="72"/>
    </row>
    <row r="116" spans="1:26">
      <c r="A116" s="8" t="s">
        <v>114</v>
      </c>
      <c r="B116" s="25" t="s">
        <v>112</v>
      </c>
      <c r="C116" s="25" t="s">
        <v>115</v>
      </c>
      <c r="D116" s="2" t="str">
        <f>IF('Indicator Data'!AR118="No data","x",ROUND(IF('Indicator Data'!AR118&gt;D$140,0,IF('Indicator Data'!AR118&lt;D$139,10,(D$140-'Indicator Data'!AR118)/(D$140-D$139)*10)),1))</f>
        <v>x</v>
      </c>
      <c r="E116" s="113">
        <f>('Indicator Data'!BE118+'Indicator Data'!BF118+'Indicator Data'!BG118)/'Indicator Data'!BD118*1000000</f>
        <v>7.5176098857295676E-2</v>
      </c>
      <c r="F116" s="2">
        <f t="shared" si="8"/>
        <v>9.1999999999999993</v>
      </c>
      <c r="G116" s="3">
        <f t="shared" si="9"/>
        <v>9.1999999999999993</v>
      </c>
      <c r="H116" s="2">
        <f>IF('Indicator Data'!AT118="No data","x",ROUND(IF('Indicator Data'!AT118&gt;H$140,0,IF('Indicator Data'!AT118&lt;H$139,10,(H$140-'Indicator Data'!AT118)/(H$140-H$139)*10)),1))</f>
        <v>8</v>
      </c>
      <c r="I116" s="2">
        <f>IF('Indicator Data'!AS118="No data","x",ROUND(IF('Indicator Data'!AS118&gt;I$140,0,IF('Indicator Data'!AS118&lt;I$139,10,(I$140-'Indicator Data'!AS118)/(I$140-I$139)*10)),1))</f>
        <v>8</v>
      </c>
      <c r="J116" s="3">
        <f t="shared" si="10"/>
        <v>8</v>
      </c>
      <c r="K116" s="5">
        <f t="shared" si="11"/>
        <v>8.6</v>
      </c>
      <c r="L116" s="2">
        <f>IF('Indicator Data'!AV118="No data","x",ROUND(IF('Indicator Data'!AV118^2&gt;L$140,0,IF('Indicator Data'!AV118^2&lt;L$139,10,(L$140-'Indicator Data'!AV118^2)/(L$140-L$139)*10)),1))</f>
        <v>10</v>
      </c>
      <c r="M116" s="2">
        <f>IF(OR('Indicator Data'!AU118=0,'Indicator Data'!AU118="No data"),"x",ROUND(IF('Indicator Data'!AU118&gt;M$140,0,IF('Indicator Data'!AU118&lt;M$139,10,(M$140-'Indicator Data'!AU118)/(M$140-M$139)*10)),1))</f>
        <v>8.8000000000000007</v>
      </c>
      <c r="N116" s="2">
        <f>IF('Indicator Data'!AW118="No data","x",ROUND(IF('Indicator Data'!AW118&gt;N$140,0,IF('Indicator Data'!AW118&lt;N$139,10,(N$140-'Indicator Data'!AW118)/(N$140-N$139)*10)),1))</f>
        <v>8.8000000000000007</v>
      </c>
      <c r="O116" s="2">
        <f>IF('Indicator Data'!AX118="No data","x",ROUND(IF('Indicator Data'!AX118&gt;O$140,0,IF('Indicator Data'!AX118&lt;O$139,10,(O$140-'Indicator Data'!AX118)/(O$140-O$139)*10)),1))</f>
        <v>6.8</v>
      </c>
      <c r="P116" s="3">
        <f t="shared" si="12"/>
        <v>8.6</v>
      </c>
      <c r="Q116" s="2">
        <f>IF('Indicator Data'!AY118="No data","x",ROUND(IF('Indicator Data'!AY118&gt;Q$140,0,IF('Indicator Data'!AY118&lt;Q$139,10,(Q$140-'Indicator Data'!AY118)/(Q$140-Q$139)*10)),1))</f>
        <v>10</v>
      </c>
      <c r="R116" s="2">
        <f>IF('Indicator Data'!AZ118="No data","x",ROUND(IF('Indicator Data'!AZ118&gt;R$140,0,IF('Indicator Data'!AZ118&lt;R$139,10,(R$140-'Indicator Data'!AZ118)/(R$140-R$139)*10)),1))</f>
        <v>10</v>
      </c>
      <c r="S116" s="3">
        <f t="shared" si="13"/>
        <v>10</v>
      </c>
      <c r="T116" s="2">
        <f>IF('Indicator Data'!X118="No data","x",ROUND(IF('Indicator Data'!X118&gt;T$140,0,IF('Indicator Data'!X118&lt;T$139,10,(T$140-'Indicator Data'!X118)/(T$140-T$139)*10)),1))</f>
        <v>10</v>
      </c>
      <c r="U116" s="2">
        <f>IF('Indicator Data'!Y118="No data","x",ROUND(IF('Indicator Data'!Y118&gt;U$140,0,IF('Indicator Data'!Y118&lt;U$139,10,(U$140-'Indicator Data'!Y118)/(U$140-U$139)*10)),1))</f>
        <v>2.7</v>
      </c>
      <c r="V116" s="2">
        <f>IF('Indicator Data'!Z118="No data","x",ROUND(IF('Indicator Data'!Z118&gt;V$140,0,IF('Indicator Data'!Z118&lt;V$139,10,(V$140-'Indicator Data'!Z118)/(V$140-V$139)*10)),1))</f>
        <v>10</v>
      </c>
      <c r="W116" s="2">
        <f>IF('Indicator Data'!AE118="No data","x",ROUND(IF('Indicator Data'!AE118&gt;W$140,0,IF('Indicator Data'!AE118&lt;W$139,10,(W$140-'Indicator Data'!AE118)/(W$140-W$139)*10)),1))</f>
        <v>9.9</v>
      </c>
      <c r="X116" s="3">
        <f t="shared" si="14"/>
        <v>8.1999999999999993</v>
      </c>
      <c r="Y116" s="5">
        <f t="shared" si="15"/>
        <v>8.9</v>
      </c>
      <c r="Z116" s="72"/>
    </row>
    <row r="117" spans="1:26">
      <c r="A117" s="8" t="s">
        <v>116</v>
      </c>
      <c r="B117" s="25" t="s">
        <v>112</v>
      </c>
      <c r="C117" s="25" t="s">
        <v>117</v>
      </c>
      <c r="D117" s="2" t="str">
        <f>IF('Indicator Data'!AR119="No data","x",ROUND(IF('Indicator Data'!AR119&gt;D$140,0,IF('Indicator Data'!AR119&lt;D$139,10,(D$140-'Indicator Data'!AR119)/(D$140-D$139)*10)),1))</f>
        <v>x</v>
      </c>
      <c r="E117" s="113">
        <f>('Indicator Data'!BE119+'Indicator Data'!BF119+'Indicator Data'!BG119)/'Indicator Data'!BD119*1000000</f>
        <v>7.5176098857295676E-2</v>
      </c>
      <c r="F117" s="2">
        <f t="shared" si="8"/>
        <v>9.1999999999999993</v>
      </c>
      <c r="G117" s="3">
        <f t="shared" si="9"/>
        <v>9.1999999999999993</v>
      </c>
      <c r="H117" s="2">
        <f>IF('Indicator Data'!AT119="No data","x",ROUND(IF('Indicator Data'!AT119&gt;H$140,0,IF('Indicator Data'!AT119&lt;H$139,10,(H$140-'Indicator Data'!AT119)/(H$140-H$139)*10)),1))</f>
        <v>8</v>
      </c>
      <c r="I117" s="2">
        <f>IF('Indicator Data'!AS119="No data","x",ROUND(IF('Indicator Data'!AS119&gt;I$140,0,IF('Indicator Data'!AS119&lt;I$139,10,(I$140-'Indicator Data'!AS119)/(I$140-I$139)*10)),1))</f>
        <v>8</v>
      </c>
      <c r="J117" s="3">
        <f t="shared" si="10"/>
        <v>8</v>
      </c>
      <c r="K117" s="5">
        <f t="shared" si="11"/>
        <v>8.6</v>
      </c>
      <c r="L117" s="2">
        <f>IF('Indicator Data'!AV119="No data","x",ROUND(IF('Indicator Data'!AV119^2&gt;L$140,0,IF('Indicator Data'!AV119^2&lt;L$139,10,(L$140-'Indicator Data'!AV119^2)/(L$140-L$139)*10)),1))</f>
        <v>10</v>
      </c>
      <c r="M117" s="2">
        <f>IF(OR('Indicator Data'!AU119=0,'Indicator Data'!AU119="No data"),"x",ROUND(IF('Indicator Data'!AU119&gt;M$140,0,IF('Indicator Data'!AU119&lt;M$139,10,(M$140-'Indicator Data'!AU119)/(M$140-M$139)*10)),1))</f>
        <v>8.8000000000000007</v>
      </c>
      <c r="N117" s="2">
        <f>IF('Indicator Data'!AW119="No data","x",ROUND(IF('Indicator Data'!AW119&gt;N$140,0,IF('Indicator Data'!AW119&lt;N$139,10,(N$140-'Indicator Data'!AW119)/(N$140-N$139)*10)),1))</f>
        <v>8.8000000000000007</v>
      </c>
      <c r="O117" s="2">
        <f>IF('Indicator Data'!AX119="No data","x",ROUND(IF('Indicator Data'!AX119&gt;O$140,0,IF('Indicator Data'!AX119&lt;O$139,10,(O$140-'Indicator Data'!AX119)/(O$140-O$139)*10)),1))</f>
        <v>6.8</v>
      </c>
      <c r="P117" s="3">
        <f t="shared" si="12"/>
        <v>8.6</v>
      </c>
      <c r="Q117" s="2">
        <f>IF('Indicator Data'!AY119="No data","x",ROUND(IF('Indicator Data'!AY119&gt;Q$140,0,IF('Indicator Data'!AY119&lt;Q$139,10,(Q$140-'Indicator Data'!AY119)/(Q$140-Q$139)*10)),1))</f>
        <v>9.1999999999999993</v>
      </c>
      <c r="R117" s="2">
        <f>IF('Indicator Data'!AZ119="No data","x",ROUND(IF('Indicator Data'!AZ119&gt;R$140,0,IF('Indicator Data'!AZ119&lt;R$139,10,(R$140-'Indicator Data'!AZ119)/(R$140-R$139)*10)),1))</f>
        <v>9.4</v>
      </c>
      <c r="S117" s="3">
        <f t="shared" si="13"/>
        <v>9.3000000000000007</v>
      </c>
      <c r="T117" s="2">
        <f>IF('Indicator Data'!X119="No data","x",ROUND(IF('Indicator Data'!X119&gt;T$140,0,IF('Indicator Data'!X119&lt;T$139,10,(T$140-'Indicator Data'!X119)/(T$140-T$139)*10)),1))</f>
        <v>10</v>
      </c>
      <c r="U117" s="2">
        <f>IF('Indicator Data'!Y119="No data","x",ROUND(IF('Indicator Data'!Y119&gt;U$140,0,IF('Indicator Data'!Y119&lt;U$139,10,(U$140-'Indicator Data'!Y119)/(U$140-U$139)*10)),1))</f>
        <v>2.7</v>
      </c>
      <c r="V117" s="2">
        <f>IF('Indicator Data'!Z119="No data","x",ROUND(IF('Indicator Data'!Z119&gt;V$140,0,IF('Indicator Data'!Z119&lt;V$139,10,(V$140-'Indicator Data'!Z119)/(V$140-V$139)*10)),1))</f>
        <v>10</v>
      </c>
      <c r="W117" s="2">
        <f>IF('Indicator Data'!AE119="No data","x",ROUND(IF('Indicator Data'!AE119&gt;W$140,0,IF('Indicator Data'!AE119&lt;W$139,10,(W$140-'Indicator Data'!AE119)/(W$140-W$139)*10)),1))</f>
        <v>9.9</v>
      </c>
      <c r="X117" s="3">
        <f t="shared" si="14"/>
        <v>8.1999999999999993</v>
      </c>
      <c r="Y117" s="5">
        <f t="shared" si="15"/>
        <v>8.6999999999999993</v>
      </c>
      <c r="Z117" s="72"/>
    </row>
    <row r="118" spans="1:26">
      <c r="A118" s="8" t="s">
        <v>118</v>
      </c>
      <c r="B118" s="25" t="s">
        <v>112</v>
      </c>
      <c r="C118" s="25" t="s">
        <v>119</v>
      </c>
      <c r="D118" s="2" t="str">
        <f>IF('Indicator Data'!AR120="No data","x",ROUND(IF('Indicator Data'!AR120&gt;D$140,0,IF('Indicator Data'!AR120&lt;D$139,10,(D$140-'Indicator Data'!AR120)/(D$140-D$139)*10)),1))</f>
        <v>x</v>
      </c>
      <c r="E118" s="113">
        <f>('Indicator Data'!BE120+'Indicator Data'!BF120+'Indicator Data'!BG120)/'Indicator Data'!BD120*1000000</f>
        <v>7.5176098857295676E-2</v>
      </c>
      <c r="F118" s="2">
        <f t="shared" si="8"/>
        <v>9.1999999999999993</v>
      </c>
      <c r="G118" s="3">
        <f t="shared" si="9"/>
        <v>9.1999999999999993</v>
      </c>
      <c r="H118" s="2">
        <f>IF('Indicator Data'!AT120="No data","x",ROUND(IF('Indicator Data'!AT120&gt;H$140,0,IF('Indicator Data'!AT120&lt;H$139,10,(H$140-'Indicator Data'!AT120)/(H$140-H$139)*10)),1))</f>
        <v>8</v>
      </c>
      <c r="I118" s="2">
        <f>IF('Indicator Data'!AS120="No data","x",ROUND(IF('Indicator Data'!AS120&gt;I$140,0,IF('Indicator Data'!AS120&lt;I$139,10,(I$140-'Indicator Data'!AS120)/(I$140-I$139)*10)),1))</f>
        <v>8</v>
      </c>
      <c r="J118" s="3">
        <f t="shared" si="10"/>
        <v>8</v>
      </c>
      <c r="K118" s="5">
        <f t="shared" si="11"/>
        <v>8.6</v>
      </c>
      <c r="L118" s="2">
        <f>IF('Indicator Data'!AV120="No data","x",ROUND(IF('Indicator Data'!AV120^2&gt;L$140,0,IF('Indicator Data'!AV120^2&lt;L$139,10,(L$140-'Indicator Data'!AV120^2)/(L$140-L$139)*10)),1))</f>
        <v>10</v>
      </c>
      <c r="M118" s="2">
        <f>IF(OR('Indicator Data'!AU120=0,'Indicator Data'!AU120="No data"),"x",ROUND(IF('Indicator Data'!AU120&gt;M$140,0,IF('Indicator Data'!AU120&lt;M$139,10,(M$140-'Indicator Data'!AU120)/(M$140-M$139)*10)),1))</f>
        <v>8.8000000000000007</v>
      </c>
      <c r="N118" s="2">
        <f>IF('Indicator Data'!AW120="No data","x",ROUND(IF('Indicator Data'!AW120&gt;N$140,0,IF('Indicator Data'!AW120&lt;N$139,10,(N$140-'Indicator Data'!AW120)/(N$140-N$139)*10)),1))</f>
        <v>8.8000000000000007</v>
      </c>
      <c r="O118" s="2">
        <f>IF('Indicator Data'!AX120="No data","x",ROUND(IF('Indicator Data'!AX120&gt;O$140,0,IF('Indicator Data'!AX120&lt;O$139,10,(O$140-'Indicator Data'!AX120)/(O$140-O$139)*10)),1))</f>
        <v>6.8</v>
      </c>
      <c r="P118" s="3">
        <f t="shared" si="12"/>
        <v>8.6</v>
      </c>
      <c r="Q118" s="2">
        <f>IF('Indicator Data'!AY120="No data","x",ROUND(IF('Indicator Data'!AY120&gt;Q$140,0,IF('Indicator Data'!AY120&lt;Q$139,10,(Q$140-'Indicator Data'!AY120)/(Q$140-Q$139)*10)),1))</f>
        <v>9.6</v>
      </c>
      <c r="R118" s="2">
        <f>IF('Indicator Data'!AZ120="No data","x",ROUND(IF('Indicator Data'!AZ120&gt;R$140,0,IF('Indicator Data'!AZ120&lt;R$139,10,(R$140-'Indicator Data'!AZ120)/(R$140-R$139)*10)),1))</f>
        <v>3.4</v>
      </c>
      <c r="S118" s="3">
        <f t="shared" si="13"/>
        <v>6.5</v>
      </c>
      <c r="T118" s="2">
        <f>IF('Indicator Data'!X120="No data","x",ROUND(IF('Indicator Data'!X120&gt;T$140,0,IF('Indicator Data'!X120&lt;T$139,10,(T$140-'Indicator Data'!X120)/(T$140-T$139)*10)),1))</f>
        <v>10</v>
      </c>
      <c r="U118" s="2">
        <f>IF('Indicator Data'!Y120="No data","x",ROUND(IF('Indicator Data'!Y120&gt;U$140,0,IF('Indicator Data'!Y120&lt;U$139,10,(U$140-'Indicator Data'!Y120)/(U$140-U$139)*10)),1))</f>
        <v>2.7</v>
      </c>
      <c r="V118" s="2">
        <f>IF('Indicator Data'!Z120="No data","x",ROUND(IF('Indicator Data'!Z120&gt;V$140,0,IF('Indicator Data'!Z120&lt;V$139,10,(V$140-'Indicator Data'!Z120)/(V$140-V$139)*10)),1))</f>
        <v>10</v>
      </c>
      <c r="W118" s="2">
        <f>IF('Indicator Data'!AE120="No data","x",ROUND(IF('Indicator Data'!AE120&gt;W$140,0,IF('Indicator Data'!AE120&lt;W$139,10,(W$140-'Indicator Data'!AE120)/(W$140-W$139)*10)),1))</f>
        <v>9.9</v>
      </c>
      <c r="X118" s="3">
        <f t="shared" si="14"/>
        <v>8.1999999999999993</v>
      </c>
      <c r="Y118" s="5">
        <f t="shared" si="15"/>
        <v>7.8</v>
      </c>
      <c r="Z118" s="72"/>
    </row>
    <row r="119" spans="1:26">
      <c r="A119" s="8" t="s">
        <v>120</v>
      </c>
      <c r="B119" s="25" t="s">
        <v>112</v>
      </c>
      <c r="C119" s="25" t="s">
        <v>121</v>
      </c>
      <c r="D119" s="2" t="str">
        <f>IF('Indicator Data'!AR121="No data","x",ROUND(IF('Indicator Data'!AR121&gt;D$140,0,IF('Indicator Data'!AR121&lt;D$139,10,(D$140-'Indicator Data'!AR121)/(D$140-D$139)*10)),1))</f>
        <v>x</v>
      </c>
      <c r="E119" s="113">
        <f>('Indicator Data'!BE121+'Indicator Data'!BF121+'Indicator Data'!BG121)/'Indicator Data'!BD121*1000000</f>
        <v>7.5176098857295676E-2</v>
      </c>
      <c r="F119" s="2">
        <f t="shared" si="8"/>
        <v>9.1999999999999993</v>
      </c>
      <c r="G119" s="3">
        <f t="shared" si="9"/>
        <v>9.1999999999999993</v>
      </c>
      <c r="H119" s="2">
        <f>IF('Indicator Data'!AT121="No data","x",ROUND(IF('Indicator Data'!AT121&gt;H$140,0,IF('Indicator Data'!AT121&lt;H$139,10,(H$140-'Indicator Data'!AT121)/(H$140-H$139)*10)),1))</f>
        <v>8</v>
      </c>
      <c r="I119" s="2">
        <f>IF('Indicator Data'!AS121="No data","x",ROUND(IF('Indicator Data'!AS121&gt;I$140,0,IF('Indicator Data'!AS121&lt;I$139,10,(I$140-'Indicator Data'!AS121)/(I$140-I$139)*10)),1))</f>
        <v>8</v>
      </c>
      <c r="J119" s="3">
        <f t="shared" si="10"/>
        <v>8</v>
      </c>
      <c r="K119" s="5">
        <f t="shared" si="11"/>
        <v>8.6</v>
      </c>
      <c r="L119" s="2">
        <f>IF('Indicator Data'!AV121="No data","x",ROUND(IF('Indicator Data'!AV121^2&gt;L$140,0,IF('Indicator Data'!AV121^2&lt;L$139,10,(L$140-'Indicator Data'!AV121^2)/(L$140-L$139)*10)),1))</f>
        <v>10</v>
      </c>
      <c r="M119" s="2">
        <f>IF(OR('Indicator Data'!AU121=0,'Indicator Data'!AU121="No data"),"x",ROUND(IF('Indicator Data'!AU121&gt;M$140,0,IF('Indicator Data'!AU121&lt;M$139,10,(M$140-'Indicator Data'!AU121)/(M$140-M$139)*10)),1))</f>
        <v>8.8000000000000007</v>
      </c>
      <c r="N119" s="2">
        <f>IF('Indicator Data'!AW121="No data","x",ROUND(IF('Indicator Data'!AW121&gt;N$140,0,IF('Indicator Data'!AW121&lt;N$139,10,(N$140-'Indicator Data'!AW121)/(N$140-N$139)*10)),1))</f>
        <v>8.8000000000000007</v>
      </c>
      <c r="O119" s="2">
        <f>IF('Indicator Data'!AX121="No data","x",ROUND(IF('Indicator Data'!AX121&gt;O$140,0,IF('Indicator Data'!AX121&lt;O$139,10,(O$140-'Indicator Data'!AX121)/(O$140-O$139)*10)),1))</f>
        <v>6.8</v>
      </c>
      <c r="P119" s="3">
        <f t="shared" si="12"/>
        <v>8.6</v>
      </c>
      <c r="Q119" s="2">
        <f>IF('Indicator Data'!AY121="No data","x",ROUND(IF('Indicator Data'!AY121&gt;Q$140,0,IF('Indicator Data'!AY121&lt;Q$139,10,(Q$140-'Indicator Data'!AY121)/(Q$140-Q$139)*10)),1))</f>
        <v>10</v>
      </c>
      <c r="R119" s="2">
        <f>IF('Indicator Data'!AZ121="No data","x",ROUND(IF('Indicator Data'!AZ121&gt;R$140,0,IF('Indicator Data'!AZ121&lt;R$139,10,(R$140-'Indicator Data'!AZ121)/(R$140-R$139)*10)),1))</f>
        <v>10</v>
      </c>
      <c r="S119" s="3">
        <f t="shared" si="13"/>
        <v>10</v>
      </c>
      <c r="T119" s="2">
        <f>IF('Indicator Data'!X121="No data","x",ROUND(IF('Indicator Data'!X121&gt;T$140,0,IF('Indicator Data'!X121&lt;T$139,10,(T$140-'Indicator Data'!X121)/(T$140-T$139)*10)),1))</f>
        <v>10</v>
      </c>
      <c r="U119" s="2">
        <f>IF('Indicator Data'!Y121="No data","x",ROUND(IF('Indicator Data'!Y121&gt;U$140,0,IF('Indicator Data'!Y121&lt;U$139,10,(U$140-'Indicator Data'!Y121)/(U$140-U$139)*10)),1))</f>
        <v>2.7</v>
      </c>
      <c r="V119" s="2">
        <f>IF('Indicator Data'!Z121="No data","x",ROUND(IF('Indicator Data'!Z121&gt;V$140,0,IF('Indicator Data'!Z121&lt;V$139,10,(V$140-'Indicator Data'!Z121)/(V$140-V$139)*10)),1))</f>
        <v>10</v>
      </c>
      <c r="W119" s="2">
        <f>IF('Indicator Data'!AE121="No data","x",ROUND(IF('Indicator Data'!AE121&gt;W$140,0,IF('Indicator Data'!AE121&lt;W$139,10,(W$140-'Indicator Data'!AE121)/(W$140-W$139)*10)),1))</f>
        <v>9.9</v>
      </c>
      <c r="X119" s="3">
        <f t="shared" si="14"/>
        <v>8.1999999999999993</v>
      </c>
      <c r="Y119" s="5">
        <f t="shared" si="15"/>
        <v>8.9</v>
      </c>
      <c r="Z119" s="72"/>
    </row>
    <row r="120" spans="1:26">
      <c r="A120" s="8" t="s">
        <v>122</v>
      </c>
      <c r="B120" s="25" t="s">
        <v>112</v>
      </c>
      <c r="C120" s="25" t="s">
        <v>123</v>
      </c>
      <c r="D120" s="2" t="str">
        <f>IF('Indicator Data'!AR122="No data","x",ROUND(IF('Indicator Data'!AR122&gt;D$140,0,IF('Indicator Data'!AR122&lt;D$139,10,(D$140-'Indicator Data'!AR122)/(D$140-D$139)*10)),1))</f>
        <v>x</v>
      </c>
      <c r="E120" s="113">
        <f>('Indicator Data'!BE122+'Indicator Data'!BF122+'Indicator Data'!BG122)/'Indicator Data'!BD122*1000000</f>
        <v>7.5176098857295676E-2</v>
      </c>
      <c r="F120" s="2">
        <f>ROUND(IF(E120&gt;F$140,0,IF(E120&lt;F$139,10,(F$140-E120)/(F$140-F$139)*10)),1)</f>
        <v>9.1999999999999993</v>
      </c>
      <c r="G120" s="3">
        <f>ROUND(AVERAGE(D120,F120),1)</f>
        <v>9.1999999999999993</v>
      </c>
      <c r="H120" s="2">
        <f>IF('Indicator Data'!AT122="No data","x",ROUND(IF('Indicator Data'!AT122&gt;H$140,0,IF('Indicator Data'!AT122&lt;H$139,10,(H$140-'Indicator Data'!AT122)/(H$140-H$139)*10)),1))</f>
        <v>8</v>
      </c>
      <c r="I120" s="2">
        <f>IF('Indicator Data'!AS122="No data","x",ROUND(IF('Indicator Data'!AS122&gt;I$140,0,IF('Indicator Data'!AS122&lt;I$139,10,(I$140-'Indicator Data'!AS122)/(I$140-I$139)*10)),1))</f>
        <v>8</v>
      </c>
      <c r="J120" s="3">
        <f>IF(AND(H120="x",I120="x"),"x",ROUND(AVERAGE(H120,I120),1))</f>
        <v>8</v>
      </c>
      <c r="K120" s="5">
        <f>ROUND(AVERAGE(G120,J120),1)</f>
        <v>8.6</v>
      </c>
      <c r="L120" s="2">
        <f>IF('Indicator Data'!AV122="No data","x",ROUND(IF('Indicator Data'!AV122^2&gt;L$140,0,IF('Indicator Data'!AV122^2&lt;L$139,10,(L$140-'Indicator Data'!AV122^2)/(L$140-L$139)*10)),1))</f>
        <v>10</v>
      </c>
      <c r="M120" s="2">
        <f>IF(OR('Indicator Data'!AU122=0,'Indicator Data'!AU122="No data"),"x",ROUND(IF('Indicator Data'!AU122&gt;M$140,0,IF('Indicator Data'!AU122&lt;M$139,10,(M$140-'Indicator Data'!AU122)/(M$140-M$139)*10)),1))</f>
        <v>8.8000000000000007</v>
      </c>
      <c r="N120" s="2">
        <f>IF('Indicator Data'!AW122="No data","x",ROUND(IF('Indicator Data'!AW122&gt;N$140,0,IF('Indicator Data'!AW122&lt;N$139,10,(N$140-'Indicator Data'!AW122)/(N$140-N$139)*10)),1))</f>
        <v>8.8000000000000007</v>
      </c>
      <c r="O120" s="2">
        <f>IF('Indicator Data'!AX122="No data","x",ROUND(IF('Indicator Data'!AX122&gt;O$140,0,IF('Indicator Data'!AX122&lt;O$139,10,(O$140-'Indicator Data'!AX122)/(O$140-O$139)*10)),1))</f>
        <v>6.8</v>
      </c>
      <c r="P120" s="3">
        <f>IF(AND(L120="x",M120="x",N120="x",O120="x"),"x",ROUND(AVERAGE(L120,M120,N120,O120),1))</f>
        <v>8.6</v>
      </c>
      <c r="Q120" s="2">
        <f>IF('Indicator Data'!AY122="No data","x",ROUND(IF('Indicator Data'!AY122&gt;Q$140,0,IF('Indicator Data'!AY122&lt;Q$139,10,(Q$140-'Indicator Data'!AY122)/(Q$140-Q$139)*10)),1))</f>
        <v>10</v>
      </c>
      <c r="R120" s="2">
        <f>IF('Indicator Data'!AZ122="No data","x",ROUND(IF('Indicator Data'!AZ122&gt;R$140,0,IF('Indicator Data'!AZ122&lt;R$139,10,(R$140-'Indicator Data'!AZ122)/(R$140-R$139)*10)),1))</f>
        <v>10</v>
      </c>
      <c r="S120" s="3">
        <f>IF(AND(Q120="x",R120="x"),"x",ROUND(AVERAGE(R120,Q120),1))</f>
        <v>10</v>
      </c>
      <c r="T120" s="2">
        <f>IF('Indicator Data'!X122="No data","x",ROUND(IF('Indicator Data'!X122&gt;T$140,0,IF('Indicator Data'!X122&lt;T$139,10,(T$140-'Indicator Data'!X122)/(T$140-T$139)*10)),1))</f>
        <v>10</v>
      </c>
      <c r="U120" s="2">
        <f>IF('Indicator Data'!Y122="No data","x",ROUND(IF('Indicator Data'!Y122&gt;U$140,0,IF('Indicator Data'!Y122&lt;U$139,10,(U$140-'Indicator Data'!Y122)/(U$140-U$139)*10)),1))</f>
        <v>2.7</v>
      </c>
      <c r="V120" s="2">
        <f>IF('Indicator Data'!Z122="No data","x",ROUND(IF('Indicator Data'!Z122&gt;V$140,0,IF('Indicator Data'!Z122&lt;V$139,10,(V$140-'Indicator Data'!Z122)/(V$140-V$139)*10)),1))</f>
        <v>10</v>
      </c>
      <c r="W120" s="2">
        <f>IF('Indicator Data'!AE122="No data","x",ROUND(IF('Indicator Data'!AE122&gt;W$140,0,IF('Indicator Data'!AE122&lt;W$139,10,(W$140-'Indicator Data'!AE122)/(W$140-W$139)*10)),1))</f>
        <v>9.9</v>
      </c>
      <c r="X120" s="3">
        <f>IF(AND(T120="x",V120="x",W120="x"),"x",ROUND(AVERAGE(T120,V120,W120,U120),1))</f>
        <v>8.1999999999999993</v>
      </c>
      <c r="Y120" s="5">
        <f>ROUND(AVERAGE(S120,P120,X120),1)</f>
        <v>8.9</v>
      </c>
      <c r="Z120" s="72"/>
    </row>
    <row r="121" spans="1:26">
      <c r="A121" s="8" t="s">
        <v>124</v>
      </c>
      <c r="B121" s="25" t="s">
        <v>112</v>
      </c>
      <c r="C121" s="25" t="s">
        <v>125</v>
      </c>
      <c r="D121" s="2" t="str">
        <f>IF('Indicator Data'!AR123="No data","x",ROUND(IF('Indicator Data'!AR123&gt;D$140,0,IF('Indicator Data'!AR123&lt;D$139,10,(D$140-'Indicator Data'!AR123)/(D$140-D$139)*10)),1))</f>
        <v>x</v>
      </c>
      <c r="E121" s="113">
        <f>('Indicator Data'!BE123+'Indicator Data'!BF123+'Indicator Data'!BG123)/'Indicator Data'!BD123*1000000</f>
        <v>7.5176098857295676E-2</v>
      </c>
      <c r="F121" s="2">
        <f>ROUND(IF(E121&gt;F$140,0,IF(E121&lt;F$139,10,(F$140-E121)/(F$140-F$139)*10)),1)</f>
        <v>9.1999999999999993</v>
      </c>
      <c r="G121" s="3">
        <f>ROUND(AVERAGE(D121,F121),1)</f>
        <v>9.1999999999999993</v>
      </c>
      <c r="H121" s="2">
        <f>IF('Indicator Data'!AT123="No data","x",ROUND(IF('Indicator Data'!AT123&gt;H$140,0,IF('Indicator Data'!AT123&lt;H$139,10,(H$140-'Indicator Data'!AT123)/(H$140-H$139)*10)),1))</f>
        <v>8</v>
      </c>
      <c r="I121" s="2">
        <f>IF('Indicator Data'!AS123="No data","x",ROUND(IF('Indicator Data'!AS123&gt;I$140,0,IF('Indicator Data'!AS123&lt;I$139,10,(I$140-'Indicator Data'!AS123)/(I$140-I$139)*10)),1))</f>
        <v>8</v>
      </c>
      <c r="J121" s="3">
        <f>IF(AND(H121="x",I121="x"),"x",ROUND(AVERAGE(H121,I121),1))</f>
        <v>8</v>
      </c>
      <c r="K121" s="5">
        <f>ROUND(AVERAGE(G121,J121),1)</f>
        <v>8.6</v>
      </c>
      <c r="L121" s="2">
        <f>IF('Indicator Data'!AV123="No data","x",ROUND(IF('Indicator Data'!AV123^2&gt;L$140,0,IF('Indicator Data'!AV123^2&lt;L$139,10,(L$140-'Indicator Data'!AV123^2)/(L$140-L$139)*10)),1))</f>
        <v>10</v>
      </c>
      <c r="M121" s="2">
        <f>IF(OR('Indicator Data'!AU123=0,'Indicator Data'!AU123="No data"),"x",ROUND(IF('Indicator Data'!AU123&gt;M$140,0,IF('Indicator Data'!AU123&lt;M$139,10,(M$140-'Indicator Data'!AU123)/(M$140-M$139)*10)),1))</f>
        <v>8.8000000000000007</v>
      </c>
      <c r="N121" s="2">
        <f>IF('Indicator Data'!AW123="No data","x",ROUND(IF('Indicator Data'!AW123&gt;N$140,0,IF('Indicator Data'!AW123&lt;N$139,10,(N$140-'Indicator Data'!AW123)/(N$140-N$139)*10)),1))</f>
        <v>8.8000000000000007</v>
      </c>
      <c r="O121" s="2">
        <f>IF('Indicator Data'!AX123="No data","x",ROUND(IF('Indicator Data'!AX123&gt;O$140,0,IF('Indicator Data'!AX123&lt;O$139,10,(O$140-'Indicator Data'!AX123)/(O$140-O$139)*10)),1))</f>
        <v>6.8</v>
      </c>
      <c r="P121" s="3">
        <f>IF(AND(L121="x",M121="x",N121="x",O121="x"),"x",ROUND(AVERAGE(L121,M121,N121,O121),1))</f>
        <v>8.6</v>
      </c>
      <c r="Q121" s="2">
        <f>IF('Indicator Data'!AY123="No data","x",ROUND(IF('Indicator Data'!AY123&gt;Q$140,0,IF('Indicator Data'!AY123&lt;Q$139,10,(Q$140-'Indicator Data'!AY123)/(Q$140-Q$139)*10)),1))</f>
        <v>9.8000000000000007</v>
      </c>
      <c r="R121" s="2">
        <f>IF('Indicator Data'!AZ123="No data","x",ROUND(IF('Indicator Data'!AZ123&gt;R$140,0,IF('Indicator Data'!AZ123&lt;R$139,10,(R$140-'Indicator Data'!AZ123)/(R$140-R$139)*10)),1))</f>
        <v>10</v>
      </c>
      <c r="S121" s="3">
        <f>IF(AND(Q121="x",R121="x"),"x",ROUND(AVERAGE(R121,Q121),1))</f>
        <v>9.9</v>
      </c>
      <c r="T121" s="2">
        <f>IF('Indicator Data'!X123="No data","x",ROUND(IF('Indicator Data'!X123&gt;T$140,0,IF('Indicator Data'!X123&lt;T$139,10,(T$140-'Indicator Data'!X123)/(T$140-T$139)*10)),1))</f>
        <v>10</v>
      </c>
      <c r="U121" s="2">
        <f>IF('Indicator Data'!Y123="No data","x",ROUND(IF('Indicator Data'!Y123&gt;U$140,0,IF('Indicator Data'!Y123&lt;U$139,10,(U$140-'Indicator Data'!Y123)/(U$140-U$139)*10)),1))</f>
        <v>2.7</v>
      </c>
      <c r="V121" s="2">
        <f>IF('Indicator Data'!Z123="No data","x",ROUND(IF('Indicator Data'!Z123&gt;V$140,0,IF('Indicator Data'!Z123&lt;V$139,10,(V$140-'Indicator Data'!Z123)/(V$140-V$139)*10)),1))</f>
        <v>9.6</v>
      </c>
      <c r="W121" s="2">
        <f>IF('Indicator Data'!AE123="No data","x",ROUND(IF('Indicator Data'!AE123&gt;W$140,0,IF('Indicator Data'!AE123&lt;W$139,10,(W$140-'Indicator Data'!AE123)/(W$140-W$139)*10)),1))</f>
        <v>9.9</v>
      </c>
      <c r="X121" s="3">
        <f>IF(AND(T121="x",V121="x",W121="x"),"x",ROUND(AVERAGE(T121,V121,W121,U121),1))</f>
        <v>8.1</v>
      </c>
      <c r="Y121" s="5">
        <f>ROUND(AVERAGE(S121,P121,X121),1)</f>
        <v>8.9</v>
      </c>
      <c r="Z121" s="72"/>
    </row>
    <row r="122" spans="1:26">
      <c r="A122" s="8" t="s">
        <v>126</v>
      </c>
      <c r="B122" s="25" t="s">
        <v>112</v>
      </c>
      <c r="C122" s="25" t="s">
        <v>127</v>
      </c>
      <c r="D122" s="2" t="str">
        <f>IF('Indicator Data'!AR124="No data","x",ROUND(IF('Indicator Data'!AR124&gt;D$140,0,IF('Indicator Data'!AR124&lt;D$139,10,(D$140-'Indicator Data'!AR124)/(D$140-D$139)*10)),1))</f>
        <v>x</v>
      </c>
      <c r="E122" s="113">
        <f>('Indicator Data'!BE124+'Indicator Data'!BF124+'Indicator Data'!BG124)/'Indicator Data'!BD124*1000000</f>
        <v>7.5176098857295676E-2</v>
      </c>
      <c r="F122" s="2">
        <f t="shared" ref="F122:F137" si="16">ROUND(IF(E122&gt;F$140,0,IF(E122&lt;F$139,10,(F$140-E122)/(F$140-F$139)*10)),1)</f>
        <v>9.1999999999999993</v>
      </c>
      <c r="G122" s="3">
        <f t="shared" ref="G122:G137" si="17">ROUND(AVERAGE(D122,F122),1)</f>
        <v>9.1999999999999993</v>
      </c>
      <c r="H122" s="2">
        <f>IF('Indicator Data'!AT124="No data","x",ROUND(IF('Indicator Data'!AT124&gt;H$140,0,IF('Indicator Data'!AT124&lt;H$139,10,(H$140-'Indicator Data'!AT124)/(H$140-H$139)*10)),1))</f>
        <v>8</v>
      </c>
      <c r="I122" s="2">
        <f>IF('Indicator Data'!AS124="No data","x",ROUND(IF('Indicator Data'!AS124&gt;I$140,0,IF('Indicator Data'!AS124&lt;I$139,10,(I$140-'Indicator Data'!AS124)/(I$140-I$139)*10)),1))</f>
        <v>8</v>
      </c>
      <c r="J122" s="3">
        <f t="shared" ref="J122:J137" si="18">IF(AND(H122="x",I122="x"),"x",ROUND(AVERAGE(H122,I122),1))</f>
        <v>8</v>
      </c>
      <c r="K122" s="5">
        <f t="shared" ref="K122:K137" si="19">ROUND(AVERAGE(G122,J122),1)</f>
        <v>8.6</v>
      </c>
      <c r="L122" s="2">
        <f>IF('Indicator Data'!AV124="No data","x",ROUND(IF('Indicator Data'!AV124^2&gt;L$140,0,IF('Indicator Data'!AV124^2&lt;L$139,10,(L$140-'Indicator Data'!AV124^2)/(L$140-L$139)*10)),1))</f>
        <v>10</v>
      </c>
      <c r="M122" s="2">
        <f>IF(OR('Indicator Data'!AU124=0,'Indicator Data'!AU124="No data"),"x",ROUND(IF('Indicator Data'!AU124&gt;M$140,0,IF('Indicator Data'!AU124&lt;M$139,10,(M$140-'Indicator Data'!AU124)/(M$140-M$139)*10)),1))</f>
        <v>8.8000000000000007</v>
      </c>
      <c r="N122" s="2">
        <f>IF('Indicator Data'!AW124="No data","x",ROUND(IF('Indicator Data'!AW124&gt;N$140,0,IF('Indicator Data'!AW124&lt;N$139,10,(N$140-'Indicator Data'!AW124)/(N$140-N$139)*10)),1))</f>
        <v>8.8000000000000007</v>
      </c>
      <c r="O122" s="2">
        <f>IF('Indicator Data'!AX124="No data","x",ROUND(IF('Indicator Data'!AX124&gt;O$140,0,IF('Indicator Data'!AX124&lt;O$139,10,(O$140-'Indicator Data'!AX124)/(O$140-O$139)*10)),1))</f>
        <v>6.8</v>
      </c>
      <c r="P122" s="3">
        <f t="shared" ref="P122:P137" si="20">IF(AND(L122="x",M122="x",N122="x",O122="x"),"x",ROUND(AVERAGE(L122,M122,N122,O122),1))</f>
        <v>8.6</v>
      </c>
      <c r="Q122" s="2">
        <f>IF('Indicator Data'!AY124="No data","x",ROUND(IF('Indicator Data'!AY124&gt;Q$140,0,IF('Indicator Data'!AY124&lt;Q$139,10,(Q$140-'Indicator Data'!AY124)/(Q$140-Q$139)*10)),1))</f>
        <v>10</v>
      </c>
      <c r="R122" s="2">
        <f>IF('Indicator Data'!AZ124="No data","x",ROUND(IF('Indicator Data'!AZ124&gt;R$140,0,IF('Indicator Data'!AZ124&lt;R$139,10,(R$140-'Indicator Data'!AZ124)/(R$140-R$139)*10)),1))</f>
        <v>5.8</v>
      </c>
      <c r="S122" s="3">
        <f t="shared" ref="S122:S137" si="21">IF(AND(Q122="x",R122="x"),"x",ROUND(AVERAGE(R122,Q122),1))</f>
        <v>7.9</v>
      </c>
      <c r="T122" s="2">
        <f>IF('Indicator Data'!X124="No data","x",ROUND(IF('Indicator Data'!X124&gt;T$140,0,IF('Indicator Data'!X124&lt;T$139,10,(T$140-'Indicator Data'!X124)/(T$140-T$139)*10)),1))</f>
        <v>10</v>
      </c>
      <c r="U122" s="2">
        <f>IF('Indicator Data'!Y124="No data","x",ROUND(IF('Indicator Data'!Y124&gt;U$140,0,IF('Indicator Data'!Y124&lt;U$139,10,(U$140-'Indicator Data'!Y124)/(U$140-U$139)*10)),1))</f>
        <v>2.7</v>
      </c>
      <c r="V122" s="2">
        <f>IF('Indicator Data'!Z124="No data","x",ROUND(IF('Indicator Data'!Z124&gt;V$140,0,IF('Indicator Data'!Z124&lt;V$139,10,(V$140-'Indicator Data'!Z124)/(V$140-V$139)*10)),1))</f>
        <v>10</v>
      </c>
      <c r="W122" s="2">
        <f>IF('Indicator Data'!AE124="No data","x",ROUND(IF('Indicator Data'!AE124&gt;W$140,0,IF('Indicator Data'!AE124&lt;W$139,10,(W$140-'Indicator Data'!AE124)/(W$140-W$139)*10)),1))</f>
        <v>9.9</v>
      </c>
      <c r="X122" s="3">
        <f t="shared" ref="X122:X137" si="22">IF(AND(T122="x",V122="x",W122="x"),"x",ROUND(AVERAGE(T122,V122,W122,U122),1))</f>
        <v>8.1999999999999993</v>
      </c>
      <c r="Y122" s="5">
        <f t="shared" ref="Y122:Y137" si="23">ROUND(AVERAGE(S122,P122,X122),1)</f>
        <v>8.1999999999999993</v>
      </c>
      <c r="Z122" s="72"/>
    </row>
    <row r="123" spans="1:26">
      <c r="A123" s="8" t="s">
        <v>128</v>
      </c>
      <c r="B123" s="25" t="s">
        <v>112</v>
      </c>
      <c r="C123" s="25" t="s">
        <v>129</v>
      </c>
      <c r="D123" s="2" t="str">
        <f>IF('Indicator Data'!AR125="No data","x",ROUND(IF('Indicator Data'!AR125&gt;D$140,0,IF('Indicator Data'!AR125&lt;D$139,10,(D$140-'Indicator Data'!AR125)/(D$140-D$139)*10)),1))</f>
        <v>x</v>
      </c>
      <c r="E123" s="113">
        <f>('Indicator Data'!BE125+'Indicator Data'!BF125+'Indicator Data'!BG125)/'Indicator Data'!BD125*1000000</f>
        <v>7.5176098857295676E-2</v>
      </c>
      <c r="F123" s="2">
        <f t="shared" si="16"/>
        <v>9.1999999999999993</v>
      </c>
      <c r="G123" s="3">
        <f t="shared" si="17"/>
        <v>9.1999999999999993</v>
      </c>
      <c r="H123" s="2">
        <f>IF('Indicator Data'!AT125="No data","x",ROUND(IF('Indicator Data'!AT125&gt;H$140,0,IF('Indicator Data'!AT125&lt;H$139,10,(H$140-'Indicator Data'!AT125)/(H$140-H$139)*10)),1))</f>
        <v>8</v>
      </c>
      <c r="I123" s="2">
        <f>IF('Indicator Data'!AS125="No data","x",ROUND(IF('Indicator Data'!AS125&gt;I$140,0,IF('Indicator Data'!AS125&lt;I$139,10,(I$140-'Indicator Data'!AS125)/(I$140-I$139)*10)),1))</f>
        <v>8</v>
      </c>
      <c r="J123" s="3">
        <f t="shared" si="18"/>
        <v>8</v>
      </c>
      <c r="K123" s="5">
        <f t="shared" si="19"/>
        <v>8.6</v>
      </c>
      <c r="L123" s="2">
        <f>IF('Indicator Data'!AV125="No data","x",ROUND(IF('Indicator Data'!AV125^2&gt;L$140,0,IF('Indicator Data'!AV125^2&lt;L$139,10,(L$140-'Indicator Data'!AV125^2)/(L$140-L$139)*10)),1))</f>
        <v>10</v>
      </c>
      <c r="M123" s="2">
        <f>IF(OR('Indicator Data'!AU125=0,'Indicator Data'!AU125="No data"),"x",ROUND(IF('Indicator Data'!AU125&gt;M$140,0,IF('Indicator Data'!AU125&lt;M$139,10,(M$140-'Indicator Data'!AU125)/(M$140-M$139)*10)),1))</f>
        <v>8.8000000000000007</v>
      </c>
      <c r="N123" s="2">
        <f>IF('Indicator Data'!AW125="No data","x",ROUND(IF('Indicator Data'!AW125&gt;N$140,0,IF('Indicator Data'!AW125&lt;N$139,10,(N$140-'Indicator Data'!AW125)/(N$140-N$139)*10)),1))</f>
        <v>8.8000000000000007</v>
      </c>
      <c r="O123" s="2">
        <f>IF('Indicator Data'!AX125="No data","x",ROUND(IF('Indicator Data'!AX125&gt;O$140,0,IF('Indicator Data'!AX125&lt;O$139,10,(O$140-'Indicator Data'!AX125)/(O$140-O$139)*10)),1))</f>
        <v>6.8</v>
      </c>
      <c r="P123" s="3">
        <f t="shared" si="20"/>
        <v>8.6</v>
      </c>
      <c r="Q123" s="2">
        <f>IF('Indicator Data'!AY125="No data","x",ROUND(IF('Indicator Data'!AY125&gt;Q$140,0,IF('Indicator Data'!AY125&lt;Q$139,10,(Q$140-'Indicator Data'!AY125)/(Q$140-Q$139)*10)),1))</f>
        <v>10</v>
      </c>
      <c r="R123" s="2">
        <f>IF('Indicator Data'!AZ125="No data","x",ROUND(IF('Indicator Data'!AZ125&gt;R$140,0,IF('Indicator Data'!AZ125&lt;R$139,10,(R$140-'Indicator Data'!AZ125)/(R$140-R$139)*10)),1))</f>
        <v>8.4</v>
      </c>
      <c r="S123" s="3">
        <f t="shared" si="21"/>
        <v>9.1999999999999993</v>
      </c>
      <c r="T123" s="2">
        <f>IF('Indicator Data'!X125="No data","x",ROUND(IF('Indicator Data'!X125&gt;T$140,0,IF('Indicator Data'!X125&lt;T$139,10,(T$140-'Indicator Data'!X125)/(T$140-T$139)*10)),1))</f>
        <v>10</v>
      </c>
      <c r="U123" s="2">
        <f>IF('Indicator Data'!Y125="No data","x",ROUND(IF('Indicator Data'!Y125&gt;U$140,0,IF('Indicator Data'!Y125&lt;U$139,10,(U$140-'Indicator Data'!Y125)/(U$140-U$139)*10)),1))</f>
        <v>2.7</v>
      </c>
      <c r="V123" s="2">
        <f>IF('Indicator Data'!Z125="No data","x",ROUND(IF('Indicator Data'!Z125&gt;V$140,0,IF('Indicator Data'!Z125&lt;V$139,10,(V$140-'Indicator Data'!Z125)/(V$140-V$139)*10)),1))</f>
        <v>10</v>
      </c>
      <c r="W123" s="2">
        <f>IF('Indicator Data'!AE125="No data","x",ROUND(IF('Indicator Data'!AE125&gt;W$140,0,IF('Indicator Data'!AE125&lt;W$139,10,(W$140-'Indicator Data'!AE125)/(W$140-W$139)*10)),1))</f>
        <v>9.9</v>
      </c>
      <c r="X123" s="3">
        <f t="shared" si="22"/>
        <v>8.1999999999999993</v>
      </c>
      <c r="Y123" s="5">
        <f t="shared" si="23"/>
        <v>8.6999999999999993</v>
      </c>
      <c r="Z123" s="72"/>
    </row>
    <row r="124" spans="1:26">
      <c r="A124" s="8" t="s">
        <v>130</v>
      </c>
      <c r="B124" s="25" t="s">
        <v>112</v>
      </c>
      <c r="C124" s="25" t="s">
        <v>131</v>
      </c>
      <c r="D124" s="2" t="str">
        <f>IF('Indicator Data'!AR126="No data","x",ROUND(IF('Indicator Data'!AR126&gt;D$140,0,IF('Indicator Data'!AR126&lt;D$139,10,(D$140-'Indicator Data'!AR126)/(D$140-D$139)*10)),1))</f>
        <v>x</v>
      </c>
      <c r="E124" s="113">
        <f>('Indicator Data'!BE126+'Indicator Data'!BF126+'Indicator Data'!BG126)/'Indicator Data'!BD126*1000000</f>
        <v>7.5176098857295676E-2</v>
      </c>
      <c r="F124" s="2">
        <f t="shared" si="16"/>
        <v>9.1999999999999993</v>
      </c>
      <c r="G124" s="3">
        <f t="shared" si="17"/>
        <v>9.1999999999999993</v>
      </c>
      <c r="H124" s="2">
        <f>IF('Indicator Data'!AT126="No data","x",ROUND(IF('Indicator Data'!AT126&gt;H$140,0,IF('Indicator Data'!AT126&lt;H$139,10,(H$140-'Indicator Data'!AT126)/(H$140-H$139)*10)),1))</f>
        <v>8</v>
      </c>
      <c r="I124" s="2">
        <f>IF('Indicator Data'!AS126="No data","x",ROUND(IF('Indicator Data'!AS126&gt;I$140,0,IF('Indicator Data'!AS126&lt;I$139,10,(I$140-'Indicator Data'!AS126)/(I$140-I$139)*10)),1))</f>
        <v>8</v>
      </c>
      <c r="J124" s="3">
        <f t="shared" si="18"/>
        <v>8</v>
      </c>
      <c r="K124" s="5">
        <f t="shared" si="19"/>
        <v>8.6</v>
      </c>
      <c r="L124" s="2">
        <f>IF('Indicator Data'!AV126="No data","x",ROUND(IF('Indicator Data'!AV126^2&gt;L$140,0,IF('Indicator Data'!AV126^2&lt;L$139,10,(L$140-'Indicator Data'!AV126^2)/(L$140-L$139)*10)),1))</f>
        <v>10</v>
      </c>
      <c r="M124" s="2">
        <f>IF(OR('Indicator Data'!AU126=0,'Indicator Data'!AU126="No data"),"x",ROUND(IF('Indicator Data'!AU126&gt;M$140,0,IF('Indicator Data'!AU126&lt;M$139,10,(M$140-'Indicator Data'!AU126)/(M$140-M$139)*10)),1))</f>
        <v>8.8000000000000007</v>
      </c>
      <c r="N124" s="2">
        <f>IF('Indicator Data'!AW126="No data","x",ROUND(IF('Indicator Data'!AW126&gt;N$140,0,IF('Indicator Data'!AW126&lt;N$139,10,(N$140-'Indicator Data'!AW126)/(N$140-N$139)*10)),1))</f>
        <v>8.8000000000000007</v>
      </c>
      <c r="O124" s="2">
        <f>IF('Indicator Data'!AX126="No data","x",ROUND(IF('Indicator Data'!AX126&gt;O$140,0,IF('Indicator Data'!AX126&lt;O$139,10,(O$140-'Indicator Data'!AX126)/(O$140-O$139)*10)),1))</f>
        <v>6.8</v>
      </c>
      <c r="P124" s="3">
        <f t="shared" si="20"/>
        <v>8.6</v>
      </c>
      <c r="Q124" s="2">
        <f>IF('Indicator Data'!AY126="No data","x",ROUND(IF('Indicator Data'!AY126&gt;Q$140,0,IF('Indicator Data'!AY126&lt;Q$139,10,(Q$140-'Indicator Data'!AY126)/(Q$140-Q$139)*10)),1))</f>
        <v>10</v>
      </c>
      <c r="R124" s="2">
        <f>IF('Indicator Data'!AZ126="No data","x",ROUND(IF('Indicator Data'!AZ126&gt;R$140,0,IF('Indicator Data'!AZ126&lt;R$139,10,(R$140-'Indicator Data'!AZ126)/(R$140-R$139)*10)),1))</f>
        <v>2.8</v>
      </c>
      <c r="S124" s="3">
        <f t="shared" si="21"/>
        <v>6.4</v>
      </c>
      <c r="T124" s="2">
        <f>IF('Indicator Data'!X126="No data","x",ROUND(IF('Indicator Data'!X126&gt;T$140,0,IF('Indicator Data'!X126&lt;T$139,10,(T$140-'Indicator Data'!X126)/(T$140-T$139)*10)),1))</f>
        <v>10</v>
      </c>
      <c r="U124" s="2">
        <f>IF('Indicator Data'!Y126="No data","x",ROUND(IF('Indicator Data'!Y126&gt;U$140,0,IF('Indicator Data'!Y126&lt;U$139,10,(U$140-'Indicator Data'!Y126)/(U$140-U$139)*10)),1))</f>
        <v>2.7</v>
      </c>
      <c r="V124" s="2">
        <f>IF('Indicator Data'!Z126="No data","x",ROUND(IF('Indicator Data'!Z126&gt;V$140,0,IF('Indicator Data'!Z126&lt;V$139,10,(V$140-'Indicator Data'!Z126)/(V$140-V$139)*10)),1))</f>
        <v>10</v>
      </c>
      <c r="W124" s="2">
        <f>IF('Indicator Data'!AE126="No data","x",ROUND(IF('Indicator Data'!AE126&gt;W$140,0,IF('Indicator Data'!AE126&lt;W$139,10,(W$140-'Indicator Data'!AE126)/(W$140-W$139)*10)),1))</f>
        <v>9.9</v>
      </c>
      <c r="X124" s="3">
        <f t="shared" si="22"/>
        <v>8.1999999999999993</v>
      </c>
      <c r="Y124" s="5">
        <f t="shared" si="23"/>
        <v>7.7</v>
      </c>
      <c r="Z124" s="72"/>
    </row>
    <row r="125" spans="1:26">
      <c r="A125" s="8" t="s">
        <v>132</v>
      </c>
      <c r="B125" s="25" t="s">
        <v>112</v>
      </c>
      <c r="C125" s="25" t="s">
        <v>133</v>
      </c>
      <c r="D125" s="2" t="str">
        <f>IF('Indicator Data'!AR127="No data","x",ROUND(IF('Indicator Data'!AR127&gt;D$140,0,IF('Indicator Data'!AR127&lt;D$139,10,(D$140-'Indicator Data'!AR127)/(D$140-D$139)*10)),1))</f>
        <v>x</v>
      </c>
      <c r="E125" s="113">
        <f>('Indicator Data'!BE127+'Indicator Data'!BF127+'Indicator Data'!BG127)/'Indicator Data'!BD127*1000000</f>
        <v>7.5176098857295676E-2</v>
      </c>
      <c r="F125" s="2">
        <f t="shared" si="16"/>
        <v>9.1999999999999993</v>
      </c>
      <c r="G125" s="3">
        <f t="shared" si="17"/>
        <v>9.1999999999999993</v>
      </c>
      <c r="H125" s="2">
        <f>IF('Indicator Data'!AT127="No data","x",ROUND(IF('Indicator Data'!AT127&gt;H$140,0,IF('Indicator Data'!AT127&lt;H$139,10,(H$140-'Indicator Data'!AT127)/(H$140-H$139)*10)),1))</f>
        <v>8</v>
      </c>
      <c r="I125" s="2">
        <f>IF('Indicator Data'!AS127="No data","x",ROUND(IF('Indicator Data'!AS127&gt;I$140,0,IF('Indicator Data'!AS127&lt;I$139,10,(I$140-'Indicator Data'!AS127)/(I$140-I$139)*10)),1))</f>
        <v>8</v>
      </c>
      <c r="J125" s="3">
        <f t="shared" si="18"/>
        <v>8</v>
      </c>
      <c r="K125" s="5">
        <f t="shared" si="19"/>
        <v>8.6</v>
      </c>
      <c r="L125" s="2">
        <f>IF('Indicator Data'!AV127="No data","x",ROUND(IF('Indicator Data'!AV127^2&gt;L$140,0,IF('Indicator Data'!AV127^2&lt;L$139,10,(L$140-'Indicator Data'!AV127^2)/(L$140-L$139)*10)),1))</f>
        <v>10</v>
      </c>
      <c r="M125" s="2">
        <f>IF(OR('Indicator Data'!AU127=0,'Indicator Data'!AU127="No data"),"x",ROUND(IF('Indicator Data'!AU127&gt;M$140,0,IF('Indicator Data'!AU127&lt;M$139,10,(M$140-'Indicator Data'!AU127)/(M$140-M$139)*10)),1))</f>
        <v>8.8000000000000007</v>
      </c>
      <c r="N125" s="2">
        <f>IF('Indicator Data'!AW127="No data","x",ROUND(IF('Indicator Data'!AW127&gt;N$140,0,IF('Indicator Data'!AW127&lt;N$139,10,(N$140-'Indicator Data'!AW127)/(N$140-N$139)*10)),1))</f>
        <v>8.8000000000000007</v>
      </c>
      <c r="O125" s="2">
        <f>IF('Indicator Data'!AX127="No data","x",ROUND(IF('Indicator Data'!AX127&gt;O$140,0,IF('Indicator Data'!AX127&lt;O$139,10,(O$140-'Indicator Data'!AX127)/(O$140-O$139)*10)),1))</f>
        <v>6.8</v>
      </c>
      <c r="P125" s="3">
        <f t="shared" si="20"/>
        <v>8.6</v>
      </c>
      <c r="Q125" s="2">
        <f>IF('Indicator Data'!AY127="No data","x",ROUND(IF('Indicator Data'!AY127&gt;Q$140,0,IF('Indicator Data'!AY127&lt;Q$139,10,(Q$140-'Indicator Data'!AY127)/(Q$140-Q$139)*10)),1))</f>
        <v>10</v>
      </c>
      <c r="R125" s="2">
        <f>IF('Indicator Data'!AZ127="No data","x",ROUND(IF('Indicator Data'!AZ127&gt;R$140,0,IF('Indicator Data'!AZ127&lt;R$139,10,(R$140-'Indicator Data'!AZ127)/(R$140-R$139)*10)),1))</f>
        <v>10</v>
      </c>
      <c r="S125" s="3">
        <f t="shared" si="21"/>
        <v>10</v>
      </c>
      <c r="T125" s="2">
        <f>IF('Indicator Data'!X127="No data","x",ROUND(IF('Indicator Data'!X127&gt;T$140,0,IF('Indicator Data'!X127&lt;T$139,10,(T$140-'Indicator Data'!X127)/(T$140-T$139)*10)),1))</f>
        <v>10</v>
      </c>
      <c r="U125" s="2">
        <f>IF('Indicator Data'!Y127="No data","x",ROUND(IF('Indicator Data'!Y127&gt;U$140,0,IF('Indicator Data'!Y127&lt;U$139,10,(U$140-'Indicator Data'!Y127)/(U$140-U$139)*10)),1))</f>
        <v>2.7</v>
      </c>
      <c r="V125" s="2">
        <f>IF('Indicator Data'!Z127="No data","x",ROUND(IF('Indicator Data'!Z127&gt;V$140,0,IF('Indicator Data'!Z127&lt;V$139,10,(V$140-'Indicator Data'!Z127)/(V$140-V$139)*10)),1))</f>
        <v>10</v>
      </c>
      <c r="W125" s="2">
        <f>IF('Indicator Data'!AE127="No data","x",ROUND(IF('Indicator Data'!AE127&gt;W$140,0,IF('Indicator Data'!AE127&lt;W$139,10,(W$140-'Indicator Data'!AE127)/(W$140-W$139)*10)),1))</f>
        <v>9.9</v>
      </c>
      <c r="X125" s="3">
        <f t="shared" si="22"/>
        <v>8.1999999999999993</v>
      </c>
      <c r="Y125" s="5">
        <f t="shared" si="23"/>
        <v>8.9</v>
      </c>
      <c r="Z125" s="72"/>
    </row>
    <row r="126" spans="1:26">
      <c r="A126" s="8" t="s">
        <v>134</v>
      </c>
      <c r="B126" s="25" t="s">
        <v>112</v>
      </c>
      <c r="C126" s="25" t="s">
        <v>135</v>
      </c>
      <c r="D126" s="2" t="str">
        <f>IF('Indicator Data'!AR128="No data","x",ROUND(IF('Indicator Data'!AR128&gt;D$140,0,IF('Indicator Data'!AR128&lt;D$139,10,(D$140-'Indicator Data'!AR128)/(D$140-D$139)*10)),1))</f>
        <v>x</v>
      </c>
      <c r="E126" s="113">
        <f>('Indicator Data'!BE128+'Indicator Data'!BF128+'Indicator Data'!BG128)/'Indicator Data'!BD128*1000000</f>
        <v>7.5176098857295676E-2</v>
      </c>
      <c r="F126" s="2">
        <f t="shared" si="16"/>
        <v>9.1999999999999993</v>
      </c>
      <c r="G126" s="3">
        <f t="shared" si="17"/>
        <v>9.1999999999999993</v>
      </c>
      <c r="H126" s="2">
        <f>IF('Indicator Data'!AT128="No data","x",ROUND(IF('Indicator Data'!AT128&gt;H$140,0,IF('Indicator Data'!AT128&lt;H$139,10,(H$140-'Indicator Data'!AT128)/(H$140-H$139)*10)),1))</f>
        <v>8</v>
      </c>
      <c r="I126" s="2">
        <f>IF('Indicator Data'!AS128="No data","x",ROUND(IF('Indicator Data'!AS128&gt;I$140,0,IF('Indicator Data'!AS128&lt;I$139,10,(I$140-'Indicator Data'!AS128)/(I$140-I$139)*10)),1))</f>
        <v>8</v>
      </c>
      <c r="J126" s="3">
        <f t="shared" si="18"/>
        <v>8</v>
      </c>
      <c r="K126" s="5">
        <f t="shared" si="19"/>
        <v>8.6</v>
      </c>
      <c r="L126" s="2">
        <f>IF('Indicator Data'!AV128="No data","x",ROUND(IF('Indicator Data'!AV128^2&gt;L$140,0,IF('Indicator Data'!AV128^2&lt;L$139,10,(L$140-'Indicator Data'!AV128^2)/(L$140-L$139)*10)),1))</f>
        <v>10</v>
      </c>
      <c r="M126" s="2">
        <f>IF(OR('Indicator Data'!AU128=0,'Indicator Data'!AU128="No data"),"x",ROUND(IF('Indicator Data'!AU128&gt;M$140,0,IF('Indicator Data'!AU128&lt;M$139,10,(M$140-'Indicator Data'!AU128)/(M$140-M$139)*10)),1))</f>
        <v>8.8000000000000007</v>
      </c>
      <c r="N126" s="2">
        <f>IF('Indicator Data'!AW128="No data","x",ROUND(IF('Indicator Data'!AW128&gt;N$140,0,IF('Indicator Data'!AW128&lt;N$139,10,(N$140-'Indicator Data'!AW128)/(N$140-N$139)*10)),1))</f>
        <v>8.8000000000000007</v>
      </c>
      <c r="O126" s="2">
        <f>IF('Indicator Data'!AX128="No data","x",ROUND(IF('Indicator Data'!AX128&gt;O$140,0,IF('Indicator Data'!AX128&lt;O$139,10,(O$140-'Indicator Data'!AX128)/(O$140-O$139)*10)),1))</f>
        <v>6.8</v>
      </c>
      <c r="P126" s="3">
        <f t="shared" si="20"/>
        <v>8.6</v>
      </c>
      <c r="Q126" s="2">
        <f>IF('Indicator Data'!AY128="No data","x",ROUND(IF('Indicator Data'!AY128&gt;Q$140,0,IF('Indicator Data'!AY128&lt;Q$139,10,(Q$140-'Indicator Data'!AY128)/(Q$140-Q$139)*10)),1))</f>
        <v>10</v>
      </c>
      <c r="R126" s="2">
        <f>IF('Indicator Data'!AZ128="No data","x",ROUND(IF('Indicator Data'!AZ128&gt;R$140,0,IF('Indicator Data'!AZ128&lt;R$139,10,(R$140-'Indicator Data'!AZ128)/(R$140-R$139)*10)),1))</f>
        <v>10</v>
      </c>
      <c r="S126" s="3">
        <f t="shared" si="21"/>
        <v>10</v>
      </c>
      <c r="T126" s="2">
        <f>IF('Indicator Data'!X128="No data","x",ROUND(IF('Indicator Data'!X128&gt;T$140,0,IF('Indicator Data'!X128&lt;T$139,10,(T$140-'Indicator Data'!X128)/(T$140-T$139)*10)),1))</f>
        <v>10</v>
      </c>
      <c r="U126" s="2">
        <f>IF('Indicator Data'!Y128="No data","x",ROUND(IF('Indicator Data'!Y128&gt;U$140,0,IF('Indicator Data'!Y128&lt;U$139,10,(U$140-'Indicator Data'!Y128)/(U$140-U$139)*10)),1))</f>
        <v>2.7</v>
      </c>
      <c r="V126" s="2">
        <f>IF('Indicator Data'!Z128="No data","x",ROUND(IF('Indicator Data'!Z128&gt;V$140,0,IF('Indicator Data'!Z128&lt;V$139,10,(V$140-'Indicator Data'!Z128)/(V$140-V$139)*10)),1))</f>
        <v>9.1999999999999993</v>
      </c>
      <c r="W126" s="2">
        <f>IF('Indicator Data'!AE128="No data","x",ROUND(IF('Indicator Data'!AE128&gt;W$140,0,IF('Indicator Data'!AE128&lt;W$139,10,(W$140-'Indicator Data'!AE128)/(W$140-W$139)*10)),1))</f>
        <v>9.9</v>
      </c>
      <c r="X126" s="3">
        <f t="shared" si="22"/>
        <v>8</v>
      </c>
      <c r="Y126" s="5">
        <f t="shared" si="23"/>
        <v>8.9</v>
      </c>
      <c r="Z126" s="72"/>
    </row>
    <row r="127" spans="1:26">
      <c r="A127" s="8" t="s">
        <v>136</v>
      </c>
      <c r="B127" s="25" t="s">
        <v>112</v>
      </c>
      <c r="C127" s="25" t="s">
        <v>137</v>
      </c>
      <c r="D127" s="2" t="str">
        <f>IF('Indicator Data'!AR129="No data","x",ROUND(IF('Indicator Data'!AR129&gt;D$140,0,IF('Indicator Data'!AR129&lt;D$139,10,(D$140-'Indicator Data'!AR129)/(D$140-D$139)*10)),1))</f>
        <v>x</v>
      </c>
      <c r="E127" s="113">
        <f>('Indicator Data'!BE129+'Indicator Data'!BF129+'Indicator Data'!BG129)/'Indicator Data'!BD129*1000000</f>
        <v>7.5176098857295676E-2</v>
      </c>
      <c r="F127" s="2">
        <f t="shared" si="16"/>
        <v>9.1999999999999993</v>
      </c>
      <c r="G127" s="3">
        <f t="shared" si="17"/>
        <v>9.1999999999999993</v>
      </c>
      <c r="H127" s="2">
        <f>IF('Indicator Data'!AT129="No data","x",ROUND(IF('Indicator Data'!AT129&gt;H$140,0,IF('Indicator Data'!AT129&lt;H$139,10,(H$140-'Indicator Data'!AT129)/(H$140-H$139)*10)),1))</f>
        <v>8</v>
      </c>
      <c r="I127" s="2">
        <f>IF('Indicator Data'!AS129="No data","x",ROUND(IF('Indicator Data'!AS129&gt;I$140,0,IF('Indicator Data'!AS129&lt;I$139,10,(I$140-'Indicator Data'!AS129)/(I$140-I$139)*10)),1))</f>
        <v>8</v>
      </c>
      <c r="J127" s="3">
        <f t="shared" si="18"/>
        <v>8</v>
      </c>
      <c r="K127" s="5">
        <f t="shared" si="19"/>
        <v>8.6</v>
      </c>
      <c r="L127" s="2">
        <f>IF('Indicator Data'!AV129="No data","x",ROUND(IF('Indicator Data'!AV129^2&gt;L$140,0,IF('Indicator Data'!AV129^2&lt;L$139,10,(L$140-'Indicator Data'!AV129^2)/(L$140-L$139)*10)),1))</f>
        <v>10</v>
      </c>
      <c r="M127" s="2">
        <f>IF(OR('Indicator Data'!AU129=0,'Indicator Data'!AU129="No data"),"x",ROUND(IF('Indicator Data'!AU129&gt;M$140,0,IF('Indicator Data'!AU129&lt;M$139,10,(M$140-'Indicator Data'!AU129)/(M$140-M$139)*10)),1))</f>
        <v>8.8000000000000007</v>
      </c>
      <c r="N127" s="2">
        <f>IF('Indicator Data'!AW129="No data","x",ROUND(IF('Indicator Data'!AW129&gt;N$140,0,IF('Indicator Data'!AW129&lt;N$139,10,(N$140-'Indicator Data'!AW129)/(N$140-N$139)*10)),1))</f>
        <v>8.8000000000000007</v>
      </c>
      <c r="O127" s="2">
        <f>IF('Indicator Data'!AX129="No data","x",ROUND(IF('Indicator Data'!AX129&gt;O$140,0,IF('Indicator Data'!AX129&lt;O$139,10,(O$140-'Indicator Data'!AX129)/(O$140-O$139)*10)),1))</f>
        <v>6.8</v>
      </c>
      <c r="P127" s="3">
        <f t="shared" si="20"/>
        <v>8.6</v>
      </c>
      <c r="Q127" s="2">
        <f>IF('Indicator Data'!AY129="No data","x",ROUND(IF('Indicator Data'!AY129&gt;Q$140,0,IF('Indicator Data'!AY129&lt;Q$139,10,(Q$140-'Indicator Data'!AY129)/(Q$140-Q$139)*10)),1))</f>
        <v>10</v>
      </c>
      <c r="R127" s="2">
        <f>IF('Indicator Data'!AZ129="No data","x",ROUND(IF('Indicator Data'!AZ129&gt;R$140,0,IF('Indicator Data'!AZ129&lt;R$139,10,(R$140-'Indicator Data'!AZ129)/(R$140-R$139)*10)),1))</f>
        <v>10</v>
      </c>
      <c r="S127" s="3">
        <f t="shared" si="21"/>
        <v>10</v>
      </c>
      <c r="T127" s="2">
        <f>IF('Indicator Data'!X129="No data","x",ROUND(IF('Indicator Data'!X129&gt;T$140,0,IF('Indicator Data'!X129&lt;T$139,10,(T$140-'Indicator Data'!X129)/(T$140-T$139)*10)),1))</f>
        <v>10</v>
      </c>
      <c r="U127" s="2">
        <f>IF('Indicator Data'!Y129="No data","x",ROUND(IF('Indicator Data'!Y129&gt;U$140,0,IF('Indicator Data'!Y129&lt;U$139,10,(U$140-'Indicator Data'!Y129)/(U$140-U$139)*10)),1))</f>
        <v>2.7</v>
      </c>
      <c r="V127" s="2">
        <f>IF('Indicator Data'!Z129="No data","x",ROUND(IF('Indicator Data'!Z129&gt;V$140,0,IF('Indicator Data'!Z129&lt;V$139,10,(V$140-'Indicator Data'!Z129)/(V$140-V$139)*10)),1))</f>
        <v>7.7</v>
      </c>
      <c r="W127" s="2">
        <f>IF('Indicator Data'!AE129="No data","x",ROUND(IF('Indicator Data'!AE129&gt;W$140,0,IF('Indicator Data'!AE129&lt;W$139,10,(W$140-'Indicator Data'!AE129)/(W$140-W$139)*10)),1))</f>
        <v>9.9</v>
      </c>
      <c r="X127" s="3">
        <f t="shared" si="22"/>
        <v>7.6</v>
      </c>
      <c r="Y127" s="5">
        <f t="shared" si="23"/>
        <v>8.6999999999999993</v>
      </c>
      <c r="Z127" s="72"/>
    </row>
    <row r="128" spans="1:26">
      <c r="A128" s="8" t="s">
        <v>138</v>
      </c>
      <c r="B128" s="25" t="s">
        <v>112</v>
      </c>
      <c r="C128" s="25" t="s">
        <v>139</v>
      </c>
      <c r="D128" s="2" t="str">
        <f>IF('Indicator Data'!AR130="No data","x",ROUND(IF('Indicator Data'!AR130&gt;D$140,0,IF('Indicator Data'!AR130&lt;D$139,10,(D$140-'Indicator Data'!AR130)/(D$140-D$139)*10)),1))</f>
        <v>x</v>
      </c>
      <c r="E128" s="113">
        <f>('Indicator Data'!BE130+'Indicator Data'!BF130+'Indicator Data'!BG130)/'Indicator Data'!BD130*1000000</f>
        <v>7.5176098857295676E-2</v>
      </c>
      <c r="F128" s="2">
        <f t="shared" si="16"/>
        <v>9.1999999999999993</v>
      </c>
      <c r="G128" s="3">
        <f t="shared" si="17"/>
        <v>9.1999999999999993</v>
      </c>
      <c r="H128" s="2">
        <f>IF('Indicator Data'!AT130="No data","x",ROUND(IF('Indicator Data'!AT130&gt;H$140,0,IF('Indicator Data'!AT130&lt;H$139,10,(H$140-'Indicator Data'!AT130)/(H$140-H$139)*10)),1))</f>
        <v>8</v>
      </c>
      <c r="I128" s="2">
        <f>IF('Indicator Data'!AS130="No data","x",ROUND(IF('Indicator Data'!AS130&gt;I$140,0,IF('Indicator Data'!AS130&lt;I$139,10,(I$140-'Indicator Data'!AS130)/(I$140-I$139)*10)),1))</f>
        <v>8</v>
      </c>
      <c r="J128" s="3">
        <f t="shared" si="18"/>
        <v>8</v>
      </c>
      <c r="K128" s="5">
        <f t="shared" si="19"/>
        <v>8.6</v>
      </c>
      <c r="L128" s="2">
        <f>IF('Indicator Data'!AV130="No data","x",ROUND(IF('Indicator Data'!AV130^2&gt;L$140,0,IF('Indicator Data'!AV130^2&lt;L$139,10,(L$140-'Indicator Data'!AV130^2)/(L$140-L$139)*10)),1))</f>
        <v>10</v>
      </c>
      <c r="M128" s="2">
        <f>IF(OR('Indicator Data'!AU130=0,'Indicator Data'!AU130="No data"),"x",ROUND(IF('Indicator Data'!AU130&gt;M$140,0,IF('Indicator Data'!AU130&lt;M$139,10,(M$140-'Indicator Data'!AU130)/(M$140-M$139)*10)),1))</f>
        <v>8.8000000000000007</v>
      </c>
      <c r="N128" s="2">
        <f>IF('Indicator Data'!AW130="No data","x",ROUND(IF('Indicator Data'!AW130&gt;N$140,0,IF('Indicator Data'!AW130&lt;N$139,10,(N$140-'Indicator Data'!AW130)/(N$140-N$139)*10)),1))</f>
        <v>8.8000000000000007</v>
      </c>
      <c r="O128" s="2">
        <f>IF('Indicator Data'!AX130="No data","x",ROUND(IF('Indicator Data'!AX130&gt;O$140,0,IF('Indicator Data'!AX130&lt;O$139,10,(O$140-'Indicator Data'!AX130)/(O$140-O$139)*10)),1))</f>
        <v>6.8</v>
      </c>
      <c r="P128" s="3">
        <f t="shared" si="20"/>
        <v>8.6</v>
      </c>
      <c r="Q128" s="2">
        <f>IF('Indicator Data'!AY130="No data","x",ROUND(IF('Indicator Data'!AY130&gt;Q$140,0,IF('Indicator Data'!AY130&lt;Q$139,10,(Q$140-'Indicator Data'!AY130)/(Q$140-Q$139)*10)),1))</f>
        <v>10</v>
      </c>
      <c r="R128" s="2">
        <f>IF('Indicator Data'!AZ130="No data","x",ROUND(IF('Indicator Data'!AZ130&gt;R$140,0,IF('Indicator Data'!AZ130&lt;R$139,10,(R$140-'Indicator Data'!AZ130)/(R$140-R$139)*10)),1))</f>
        <v>7.9</v>
      </c>
      <c r="S128" s="3">
        <f t="shared" si="21"/>
        <v>9</v>
      </c>
      <c r="T128" s="2">
        <f>IF('Indicator Data'!X130="No data","x",ROUND(IF('Indicator Data'!X130&gt;T$140,0,IF('Indicator Data'!X130&lt;T$139,10,(T$140-'Indicator Data'!X130)/(T$140-T$139)*10)),1))</f>
        <v>10</v>
      </c>
      <c r="U128" s="2">
        <f>IF('Indicator Data'!Y130="No data","x",ROUND(IF('Indicator Data'!Y130&gt;U$140,0,IF('Indicator Data'!Y130&lt;U$139,10,(U$140-'Indicator Data'!Y130)/(U$140-U$139)*10)),1))</f>
        <v>2.7</v>
      </c>
      <c r="V128" s="2">
        <f>IF('Indicator Data'!Z130="No data","x",ROUND(IF('Indicator Data'!Z130&gt;V$140,0,IF('Indicator Data'!Z130&lt;V$139,10,(V$140-'Indicator Data'!Z130)/(V$140-V$139)*10)),1))</f>
        <v>6.2</v>
      </c>
      <c r="W128" s="2">
        <f>IF('Indicator Data'!AE130="No data","x",ROUND(IF('Indicator Data'!AE130&gt;W$140,0,IF('Indicator Data'!AE130&lt;W$139,10,(W$140-'Indicator Data'!AE130)/(W$140-W$139)*10)),1))</f>
        <v>9.9</v>
      </c>
      <c r="X128" s="3">
        <f t="shared" si="22"/>
        <v>7.2</v>
      </c>
      <c r="Y128" s="5">
        <f t="shared" si="23"/>
        <v>8.3000000000000007</v>
      </c>
      <c r="Z128" s="72"/>
    </row>
    <row r="129" spans="1:26">
      <c r="A129" s="8" t="s">
        <v>140</v>
      </c>
      <c r="B129" s="25" t="s">
        <v>112</v>
      </c>
      <c r="C129" s="25" t="s">
        <v>141</v>
      </c>
      <c r="D129" s="2" t="str">
        <f>IF('Indicator Data'!AR131="No data","x",ROUND(IF('Indicator Data'!AR131&gt;D$140,0,IF('Indicator Data'!AR131&lt;D$139,10,(D$140-'Indicator Data'!AR131)/(D$140-D$139)*10)),1))</f>
        <v>x</v>
      </c>
      <c r="E129" s="113">
        <f>('Indicator Data'!BE131+'Indicator Data'!BF131+'Indicator Data'!BG131)/'Indicator Data'!BD131*1000000</f>
        <v>7.5176098857295676E-2</v>
      </c>
      <c r="F129" s="2">
        <f t="shared" si="16"/>
        <v>9.1999999999999993</v>
      </c>
      <c r="G129" s="3">
        <f t="shared" si="17"/>
        <v>9.1999999999999993</v>
      </c>
      <c r="H129" s="2">
        <f>IF('Indicator Data'!AT131="No data","x",ROUND(IF('Indicator Data'!AT131&gt;H$140,0,IF('Indicator Data'!AT131&lt;H$139,10,(H$140-'Indicator Data'!AT131)/(H$140-H$139)*10)),1))</f>
        <v>8</v>
      </c>
      <c r="I129" s="2">
        <f>IF('Indicator Data'!AS131="No data","x",ROUND(IF('Indicator Data'!AS131&gt;I$140,0,IF('Indicator Data'!AS131&lt;I$139,10,(I$140-'Indicator Data'!AS131)/(I$140-I$139)*10)),1))</f>
        <v>8</v>
      </c>
      <c r="J129" s="3">
        <f t="shared" si="18"/>
        <v>8</v>
      </c>
      <c r="K129" s="5">
        <f t="shared" si="19"/>
        <v>8.6</v>
      </c>
      <c r="L129" s="2">
        <f>IF('Indicator Data'!AV131="No data","x",ROUND(IF('Indicator Data'!AV131^2&gt;L$140,0,IF('Indicator Data'!AV131^2&lt;L$139,10,(L$140-'Indicator Data'!AV131^2)/(L$140-L$139)*10)),1))</f>
        <v>10</v>
      </c>
      <c r="M129" s="2">
        <f>IF(OR('Indicator Data'!AU131=0,'Indicator Data'!AU131="No data"),"x",ROUND(IF('Indicator Data'!AU131&gt;M$140,0,IF('Indicator Data'!AU131&lt;M$139,10,(M$140-'Indicator Data'!AU131)/(M$140-M$139)*10)),1))</f>
        <v>8.8000000000000007</v>
      </c>
      <c r="N129" s="2">
        <f>IF('Indicator Data'!AW131="No data","x",ROUND(IF('Indicator Data'!AW131&gt;N$140,0,IF('Indicator Data'!AW131&lt;N$139,10,(N$140-'Indicator Data'!AW131)/(N$140-N$139)*10)),1))</f>
        <v>8.8000000000000007</v>
      </c>
      <c r="O129" s="2">
        <f>IF('Indicator Data'!AX131="No data","x",ROUND(IF('Indicator Data'!AX131&gt;O$140,0,IF('Indicator Data'!AX131&lt;O$139,10,(O$140-'Indicator Data'!AX131)/(O$140-O$139)*10)),1))</f>
        <v>6.8</v>
      </c>
      <c r="P129" s="3">
        <f t="shared" si="20"/>
        <v>8.6</v>
      </c>
      <c r="Q129" s="2">
        <f>IF('Indicator Data'!AY131="No data","x",ROUND(IF('Indicator Data'!AY131&gt;Q$140,0,IF('Indicator Data'!AY131&lt;Q$139,10,(Q$140-'Indicator Data'!AY131)/(Q$140-Q$139)*10)),1))</f>
        <v>9.6999999999999993</v>
      </c>
      <c r="R129" s="2">
        <f>IF('Indicator Data'!AZ131="No data","x",ROUND(IF('Indicator Data'!AZ131&gt;R$140,0,IF('Indicator Data'!AZ131&lt;R$139,10,(R$140-'Indicator Data'!AZ131)/(R$140-R$139)*10)),1))</f>
        <v>10</v>
      </c>
      <c r="S129" s="3">
        <f t="shared" si="21"/>
        <v>9.9</v>
      </c>
      <c r="T129" s="2">
        <f>IF('Indicator Data'!X131="No data","x",ROUND(IF('Indicator Data'!X131&gt;T$140,0,IF('Indicator Data'!X131&lt;T$139,10,(T$140-'Indicator Data'!X131)/(T$140-T$139)*10)),1))</f>
        <v>10</v>
      </c>
      <c r="U129" s="2">
        <f>IF('Indicator Data'!Y131="No data","x",ROUND(IF('Indicator Data'!Y131&gt;U$140,0,IF('Indicator Data'!Y131&lt;U$139,10,(U$140-'Indicator Data'!Y131)/(U$140-U$139)*10)),1))</f>
        <v>2.7</v>
      </c>
      <c r="V129" s="2">
        <f>IF('Indicator Data'!Z131="No data","x",ROUND(IF('Indicator Data'!Z131&gt;V$140,0,IF('Indicator Data'!Z131&lt;V$139,10,(V$140-'Indicator Data'!Z131)/(V$140-V$139)*10)),1))</f>
        <v>3.9</v>
      </c>
      <c r="W129" s="2">
        <f>IF('Indicator Data'!AE131="No data","x",ROUND(IF('Indicator Data'!AE131&gt;W$140,0,IF('Indicator Data'!AE131&lt;W$139,10,(W$140-'Indicator Data'!AE131)/(W$140-W$139)*10)),1))</f>
        <v>9.9</v>
      </c>
      <c r="X129" s="3">
        <f t="shared" si="22"/>
        <v>6.6</v>
      </c>
      <c r="Y129" s="5">
        <f t="shared" si="23"/>
        <v>8.4</v>
      </c>
      <c r="Z129" s="72"/>
    </row>
    <row r="130" spans="1:26">
      <c r="A130" s="8" t="s">
        <v>142</v>
      </c>
      <c r="B130" s="25" t="s">
        <v>112</v>
      </c>
      <c r="C130" s="25" t="s">
        <v>143</v>
      </c>
      <c r="D130" s="2" t="str">
        <f>IF('Indicator Data'!AR132="No data","x",ROUND(IF('Indicator Data'!AR132&gt;D$140,0,IF('Indicator Data'!AR132&lt;D$139,10,(D$140-'Indicator Data'!AR132)/(D$140-D$139)*10)),1))</f>
        <v>x</v>
      </c>
      <c r="E130" s="113">
        <f>('Indicator Data'!BE132+'Indicator Data'!BF132+'Indicator Data'!BG132)/'Indicator Data'!BD132*1000000</f>
        <v>7.5176098857295676E-2</v>
      </c>
      <c r="F130" s="2">
        <f t="shared" si="16"/>
        <v>9.1999999999999993</v>
      </c>
      <c r="G130" s="3">
        <f t="shared" si="17"/>
        <v>9.1999999999999993</v>
      </c>
      <c r="H130" s="2">
        <f>IF('Indicator Data'!AT132="No data","x",ROUND(IF('Indicator Data'!AT132&gt;H$140,0,IF('Indicator Data'!AT132&lt;H$139,10,(H$140-'Indicator Data'!AT132)/(H$140-H$139)*10)),1))</f>
        <v>8</v>
      </c>
      <c r="I130" s="2">
        <f>IF('Indicator Data'!AS132="No data","x",ROUND(IF('Indicator Data'!AS132&gt;I$140,0,IF('Indicator Data'!AS132&lt;I$139,10,(I$140-'Indicator Data'!AS132)/(I$140-I$139)*10)),1))</f>
        <v>8</v>
      </c>
      <c r="J130" s="3">
        <f t="shared" si="18"/>
        <v>8</v>
      </c>
      <c r="K130" s="5">
        <f t="shared" si="19"/>
        <v>8.6</v>
      </c>
      <c r="L130" s="2">
        <f>IF('Indicator Data'!AV132="No data","x",ROUND(IF('Indicator Data'!AV132^2&gt;L$140,0,IF('Indicator Data'!AV132^2&lt;L$139,10,(L$140-'Indicator Data'!AV132^2)/(L$140-L$139)*10)),1))</f>
        <v>10</v>
      </c>
      <c r="M130" s="2">
        <f>IF(OR('Indicator Data'!AU132=0,'Indicator Data'!AU132="No data"),"x",ROUND(IF('Indicator Data'!AU132&gt;M$140,0,IF('Indicator Data'!AU132&lt;M$139,10,(M$140-'Indicator Data'!AU132)/(M$140-M$139)*10)),1))</f>
        <v>8.8000000000000007</v>
      </c>
      <c r="N130" s="2">
        <f>IF('Indicator Data'!AW132="No data","x",ROUND(IF('Indicator Data'!AW132&gt;N$140,0,IF('Indicator Data'!AW132&lt;N$139,10,(N$140-'Indicator Data'!AW132)/(N$140-N$139)*10)),1))</f>
        <v>8.8000000000000007</v>
      </c>
      <c r="O130" s="2">
        <f>IF('Indicator Data'!AX132="No data","x",ROUND(IF('Indicator Data'!AX132&gt;O$140,0,IF('Indicator Data'!AX132&lt;O$139,10,(O$140-'Indicator Data'!AX132)/(O$140-O$139)*10)),1))</f>
        <v>6.8</v>
      </c>
      <c r="P130" s="3">
        <f t="shared" si="20"/>
        <v>8.6</v>
      </c>
      <c r="Q130" s="2">
        <f>IF('Indicator Data'!AY132="No data","x",ROUND(IF('Indicator Data'!AY132&gt;Q$140,0,IF('Indicator Data'!AY132&lt;Q$139,10,(Q$140-'Indicator Data'!AY132)/(Q$140-Q$139)*10)),1))</f>
        <v>9.5</v>
      </c>
      <c r="R130" s="2">
        <f>IF('Indicator Data'!AZ132="No data","x",ROUND(IF('Indicator Data'!AZ132&gt;R$140,0,IF('Indicator Data'!AZ132&lt;R$139,10,(R$140-'Indicator Data'!AZ132)/(R$140-R$139)*10)),1))</f>
        <v>10</v>
      </c>
      <c r="S130" s="3">
        <f t="shared" si="21"/>
        <v>9.8000000000000007</v>
      </c>
      <c r="T130" s="2">
        <f>IF('Indicator Data'!X132="No data","x",ROUND(IF('Indicator Data'!X132&gt;T$140,0,IF('Indicator Data'!X132&lt;T$139,10,(T$140-'Indicator Data'!X132)/(T$140-T$139)*10)),1))</f>
        <v>10</v>
      </c>
      <c r="U130" s="2">
        <f>IF('Indicator Data'!Y132="No data","x",ROUND(IF('Indicator Data'!Y132&gt;U$140,0,IF('Indicator Data'!Y132&lt;U$139,10,(U$140-'Indicator Data'!Y132)/(U$140-U$139)*10)),1))</f>
        <v>2.7</v>
      </c>
      <c r="V130" s="2">
        <f>IF('Indicator Data'!Z132="No data","x",ROUND(IF('Indicator Data'!Z132&gt;V$140,0,IF('Indicator Data'!Z132&lt;V$139,10,(V$140-'Indicator Data'!Z132)/(V$140-V$139)*10)),1))</f>
        <v>10</v>
      </c>
      <c r="W130" s="2">
        <f>IF('Indicator Data'!AE132="No data","x",ROUND(IF('Indicator Data'!AE132&gt;W$140,0,IF('Indicator Data'!AE132&lt;W$139,10,(W$140-'Indicator Data'!AE132)/(W$140-W$139)*10)),1))</f>
        <v>9.9</v>
      </c>
      <c r="X130" s="3">
        <f t="shared" si="22"/>
        <v>8.1999999999999993</v>
      </c>
      <c r="Y130" s="5">
        <f t="shared" si="23"/>
        <v>8.9</v>
      </c>
      <c r="Z130" s="72"/>
    </row>
    <row r="131" spans="1:26">
      <c r="A131" s="8" t="s">
        <v>144</v>
      </c>
      <c r="B131" s="25" t="s">
        <v>112</v>
      </c>
      <c r="C131" s="25" t="s">
        <v>145</v>
      </c>
      <c r="D131" s="2" t="str">
        <f>IF('Indicator Data'!AR133="No data","x",ROUND(IF('Indicator Data'!AR133&gt;D$140,0,IF('Indicator Data'!AR133&lt;D$139,10,(D$140-'Indicator Data'!AR133)/(D$140-D$139)*10)),1))</f>
        <v>x</v>
      </c>
      <c r="E131" s="113">
        <f>('Indicator Data'!BE133+'Indicator Data'!BF133+'Indicator Data'!BG133)/'Indicator Data'!BD133*1000000</f>
        <v>7.5176098857295676E-2</v>
      </c>
      <c r="F131" s="2">
        <f t="shared" si="16"/>
        <v>9.1999999999999993</v>
      </c>
      <c r="G131" s="3">
        <f t="shared" si="17"/>
        <v>9.1999999999999993</v>
      </c>
      <c r="H131" s="2">
        <f>IF('Indicator Data'!AT133="No data","x",ROUND(IF('Indicator Data'!AT133&gt;H$140,0,IF('Indicator Data'!AT133&lt;H$139,10,(H$140-'Indicator Data'!AT133)/(H$140-H$139)*10)),1))</f>
        <v>8</v>
      </c>
      <c r="I131" s="2">
        <f>IF('Indicator Data'!AS133="No data","x",ROUND(IF('Indicator Data'!AS133&gt;I$140,0,IF('Indicator Data'!AS133&lt;I$139,10,(I$140-'Indicator Data'!AS133)/(I$140-I$139)*10)),1))</f>
        <v>8</v>
      </c>
      <c r="J131" s="3">
        <f t="shared" si="18"/>
        <v>8</v>
      </c>
      <c r="K131" s="5">
        <f t="shared" si="19"/>
        <v>8.6</v>
      </c>
      <c r="L131" s="2">
        <f>IF('Indicator Data'!AV133="No data","x",ROUND(IF('Indicator Data'!AV133^2&gt;L$140,0,IF('Indicator Data'!AV133^2&lt;L$139,10,(L$140-'Indicator Data'!AV133^2)/(L$140-L$139)*10)),1))</f>
        <v>10</v>
      </c>
      <c r="M131" s="2">
        <f>IF(OR('Indicator Data'!AU133=0,'Indicator Data'!AU133="No data"),"x",ROUND(IF('Indicator Data'!AU133&gt;M$140,0,IF('Indicator Data'!AU133&lt;M$139,10,(M$140-'Indicator Data'!AU133)/(M$140-M$139)*10)),1))</f>
        <v>8.8000000000000007</v>
      </c>
      <c r="N131" s="2">
        <f>IF('Indicator Data'!AW133="No data","x",ROUND(IF('Indicator Data'!AW133&gt;N$140,0,IF('Indicator Data'!AW133&lt;N$139,10,(N$140-'Indicator Data'!AW133)/(N$140-N$139)*10)),1))</f>
        <v>8.8000000000000007</v>
      </c>
      <c r="O131" s="2">
        <f>IF('Indicator Data'!AX133="No data","x",ROUND(IF('Indicator Data'!AX133&gt;O$140,0,IF('Indicator Data'!AX133&lt;O$139,10,(O$140-'Indicator Data'!AX133)/(O$140-O$139)*10)),1))</f>
        <v>6.8</v>
      </c>
      <c r="P131" s="3">
        <f t="shared" si="20"/>
        <v>8.6</v>
      </c>
      <c r="Q131" s="2">
        <f>IF('Indicator Data'!AY133="No data","x",ROUND(IF('Indicator Data'!AY133&gt;Q$140,0,IF('Indicator Data'!AY133&lt;Q$139,10,(Q$140-'Indicator Data'!AY133)/(Q$140-Q$139)*10)),1))</f>
        <v>5.5</v>
      </c>
      <c r="R131" s="2">
        <f>IF('Indicator Data'!AZ133="No data","x",ROUND(IF('Indicator Data'!AZ133&gt;R$140,0,IF('Indicator Data'!AZ133&lt;R$139,10,(R$140-'Indicator Data'!AZ133)/(R$140-R$139)*10)),1))</f>
        <v>10</v>
      </c>
      <c r="S131" s="3">
        <f t="shared" si="21"/>
        <v>7.8</v>
      </c>
      <c r="T131" s="2">
        <f>IF('Indicator Data'!X133="No data","x",ROUND(IF('Indicator Data'!X133&gt;T$140,0,IF('Indicator Data'!X133&lt;T$139,10,(T$140-'Indicator Data'!X133)/(T$140-T$139)*10)),1))</f>
        <v>10</v>
      </c>
      <c r="U131" s="2">
        <f>IF('Indicator Data'!Y133="No data","x",ROUND(IF('Indicator Data'!Y133&gt;U$140,0,IF('Indicator Data'!Y133&lt;U$139,10,(U$140-'Indicator Data'!Y133)/(U$140-U$139)*10)),1))</f>
        <v>2.7</v>
      </c>
      <c r="V131" s="2">
        <f>IF('Indicator Data'!Z133="No data","x",ROUND(IF('Indicator Data'!Z133&gt;V$140,0,IF('Indicator Data'!Z133&lt;V$139,10,(V$140-'Indicator Data'!Z133)/(V$140-V$139)*10)),1))</f>
        <v>10</v>
      </c>
      <c r="W131" s="2">
        <f>IF('Indicator Data'!AE133="No data","x",ROUND(IF('Indicator Data'!AE133&gt;W$140,0,IF('Indicator Data'!AE133&lt;W$139,10,(W$140-'Indicator Data'!AE133)/(W$140-W$139)*10)),1))</f>
        <v>9.9</v>
      </c>
      <c r="X131" s="3">
        <f t="shared" si="22"/>
        <v>8.1999999999999993</v>
      </c>
      <c r="Y131" s="5">
        <f t="shared" si="23"/>
        <v>8.1999999999999993</v>
      </c>
      <c r="Z131" s="72"/>
    </row>
    <row r="132" spans="1:26">
      <c r="A132" s="8" t="s">
        <v>146</v>
      </c>
      <c r="B132" s="25" t="s">
        <v>112</v>
      </c>
      <c r="C132" s="25" t="s">
        <v>147</v>
      </c>
      <c r="D132" s="2" t="str">
        <f>IF('Indicator Data'!AR134="No data","x",ROUND(IF('Indicator Data'!AR134&gt;D$140,0,IF('Indicator Data'!AR134&lt;D$139,10,(D$140-'Indicator Data'!AR134)/(D$140-D$139)*10)),1))</f>
        <v>x</v>
      </c>
      <c r="E132" s="113">
        <f>('Indicator Data'!BE134+'Indicator Data'!BF134+'Indicator Data'!BG134)/'Indicator Data'!BD134*1000000</f>
        <v>7.5176098857295676E-2</v>
      </c>
      <c r="F132" s="2">
        <f t="shared" si="16"/>
        <v>9.1999999999999993</v>
      </c>
      <c r="G132" s="3">
        <f t="shared" si="17"/>
        <v>9.1999999999999993</v>
      </c>
      <c r="H132" s="2">
        <f>IF('Indicator Data'!AT134="No data","x",ROUND(IF('Indicator Data'!AT134&gt;H$140,0,IF('Indicator Data'!AT134&lt;H$139,10,(H$140-'Indicator Data'!AT134)/(H$140-H$139)*10)),1))</f>
        <v>8</v>
      </c>
      <c r="I132" s="2">
        <f>IF('Indicator Data'!AS134="No data","x",ROUND(IF('Indicator Data'!AS134&gt;I$140,0,IF('Indicator Data'!AS134&lt;I$139,10,(I$140-'Indicator Data'!AS134)/(I$140-I$139)*10)),1))</f>
        <v>8</v>
      </c>
      <c r="J132" s="3">
        <f t="shared" si="18"/>
        <v>8</v>
      </c>
      <c r="K132" s="5">
        <f t="shared" si="19"/>
        <v>8.6</v>
      </c>
      <c r="L132" s="2">
        <f>IF('Indicator Data'!AV134="No data","x",ROUND(IF('Indicator Data'!AV134^2&gt;L$140,0,IF('Indicator Data'!AV134^2&lt;L$139,10,(L$140-'Indicator Data'!AV134^2)/(L$140-L$139)*10)),1))</f>
        <v>10</v>
      </c>
      <c r="M132" s="2">
        <f>IF(OR('Indicator Data'!AU134=0,'Indicator Data'!AU134="No data"),"x",ROUND(IF('Indicator Data'!AU134&gt;M$140,0,IF('Indicator Data'!AU134&lt;M$139,10,(M$140-'Indicator Data'!AU134)/(M$140-M$139)*10)),1))</f>
        <v>8.8000000000000007</v>
      </c>
      <c r="N132" s="2">
        <f>IF('Indicator Data'!AW134="No data","x",ROUND(IF('Indicator Data'!AW134&gt;N$140,0,IF('Indicator Data'!AW134&lt;N$139,10,(N$140-'Indicator Data'!AW134)/(N$140-N$139)*10)),1))</f>
        <v>8.8000000000000007</v>
      </c>
      <c r="O132" s="2">
        <f>IF('Indicator Data'!AX134="No data","x",ROUND(IF('Indicator Data'!AX134&gt;O$140,0,IF('Indicator Data'!AX134&lt;O$139,10,(O$140-'Indicator Data'!AX134)/(O$140-O$139)*10)),1))</f>
        <v>6.8</v>
      </c>
      <c r="P132" s="3">
        <f t="shared" si="20"/>
        <v>8.6</v>
      </c>
      <c r="Q132" s="2">
        <f>IF('Indicator Data'!AY134="No data","x",ROUND(IF('Indicator Data'!AY134&gt;Q$140,0,IF('Indicator Data'!AY134&lt;Q$139,10,(Q$140-'Indicator Data'!AY134)/(Q$140-Q$139)*10)),1))</f>
        <v>9.9</v>
      </c>
      <c r="R132" s="2">
        <f>IF('Indicator Data'!AZ134="No data","x",ROUND(IF('Indicator Data'!AZ134&gt;R$140,0,IF('Indicator Data'!AZ134&lt;R$139,10,(R$140-'Indicator Data'!AZ134)/(R$140-R$139)*10)),1))</f>
        <v>7.6</v>
      </c>
      <c r="S132" s="3">
        <f t="shared" si="21"/>
        <v>8.8000000000000007</v>
      </c>
      <c r="T132" s="2">
        <f>IF('Indicator Data'!X134="No data","x",ROUND(IF('Indicator Data'!X134&gt;T$140,0,IF('Indicator Data'!X134&lt;T$139,10,(T$140-'Indicator Data'!X134)/(T$140-T$139)*10)),1))</f>
        <v>10</v>
      </c>
      <c r="U132" s="2">
        <f>IF('Indicator Data'!Y134="No data","x",ROUND(IF('Indicator Data'!Y134&gt;U$140,0,IF('Indicator Data'!Y134&lt;U$139,10,(U$140-'Indicator Data'!Y134)/(U$140-U$139)*10)),1))</f>
        <v>2.7</v>
      </c>
      <c r="V132" s="2">
        <f>IF('Indicator Data'!Z134="No data","x",ROUND(IF('Indicator Data'!Z134&gt;V$140,0,IF('Indicator Data'!Z134&lt;V$139,10,(V$140-'Indicator Data'!Z134)/(V$140-V$139)*10)),1))</f>
        <v>10</v>
      </c>
      <c r="W132" s="2">
        <f>IF('Indicator Data'!AE134="No data","x",ROUND(IF('Indicator Data'!AE134&gt;W$140,0,IF('Indicator Data'!AE134&lt;W$139,10,(W$140-'Indicator Data'!AE134)/(W$140-W$139)*10)),1))</f>
        <v>9.9</v>
      </c>
      <c r="X132" s="3">
        <f t="shared" si="22"/>
        <v>8.1999999999999993</v>
      </c>
      <c r="Y132" s="5">
        <f t="shared" si="23"/>
        <v>8.5</v>
      </c>
      <c r="Z132" s="72"/>
    </row>
    <row r="133" spans="1:26">
      <c r="A133" s="8" t="s">
        <v>148</v>
      </c>
      <c r="B133" s="25" t="s">
        <v>112</v>
      </c>
      <c r="C133" s="25" t="s">
        <v>149</v>
      </c>
      <c r="D133" s="2" t="str">
        <f>IF('Indicator Data'!AR135="No data","x",ROUND(IF('Indicator Data'!AR135&gt;D$140,0,IF('Indicator Data'!AR135&lt;D$139,10,(D$140-'Indicator Data'!AR135)/(D$140-D$139)*10)),1))</f>
        <v>x</v>
      </c>
      <c r="E133" s="113">
        <f>('Indicator Data'!BE135+'Indicator Data'!BF135+'Indicator Data'!BG135)/'Indicator Data'!BD135*1000000</f>
        <v>7.5176098857295676E-2</v>
      </c>
      <c r="F133" s="2">
        <f t="shared" si="16"/>
        <v>9.1999999999999993</v>
      </c>
      <c r="G133" s="3">
        <f t="shared" si="17"/>
        <v>9.1999999999999993</v>
      </c>
      <c r="H133" s="2">
        <f>IF('Indicator Data'!AT135="No data","x",ROUND(IF('Indicator Data'!AT135&gt;H$140,0,IF('Indicator Data'!AT135&lt;H$139,10,(H$140-'Indicator Data'!AT135)/(H$140-H$139)*10)),1))</f>
        <v>8</v>
      </c>
      <c r="I133" s="2">
        <f>IF('Indicator Data'!AS135="No data","x",ROUND(IF('Indicator Data'!AS135&gt;I$140,0,IF('Indicator Data'!AS135&lt;I$139,10,(I$140-'Indicator Data'!AS135)/(I$140-I$139)*10)),1))</f>
        <v>8</v>
      </c>
      <c r="J133" s="3">
        <f t="shared" si="18"/>
        <v>8</v>
      </c>
      <c r="K133" s="5">
        <f t="shared" si="19"/>
        <v>8.6</v>
      </c>
      <c r="L133" s="2">
        <f>IF('Indicator Data'!AV135="No data","x",ROUND(IF('Indicator Data'!AV135^2&gt;L$140,0,IF('Indicator Data'!AV135^2&lt;L$139,10,(L$140-'Indicator Data'!AV135^2)/(L$140-L$139)*10)),1))</f>
        <v>10</v>
      </c>
      <c r="M133" s="2">
        <f>IF(OR('Indicator Data'!AU135=0,'Indicator Data'!AU135="No data"),"x",ROUND(IF('Indicator Data'!AU135&gt;M$140,0,IF('Indicator Data'!AU135&lt;M$139,10,(M$140-'Indicator Data'!AU135)/(M$140-M$139)*10)),1))</f>
        <v>8.8000000000000007</v>
      </c>
      <c r="N133" s="2">
        <f>IF('Indicator Data'!AW135="No data","x",ROUND(IF('Indicator Data'!AW135&gt;N$140,0,IF('Indicator Data'!AW135&lt;N$139,10,(N$140-'Indicator Data'!AW135)/(N$140-N$139)*10)),1))</f>
        <v>8.8000000000000007</v>
      </c>
      <c r="O133" s="2">
        <f>IF('Indicator Data'!AX135="No data","x",ROUND(IF('Indicator Data'!AX135&gt;O$140,0,IF('Indicator Data'!AX135&lt;O$139,10,(O$140-'Indicator Data'!AX135)/(O$140-O$139)*10)),1))</f>
        <v>6.8</v>
      </c>
      <c r="P133" s="3">
        <f t="shared" si="20"/>
        <v>8.6</v>
      </c>
      <c r="Q133" s="2">
        <f>IF('Indicator Data'!AY135="No data","x",ROUND(IF('Indicator Data'!AY135&gt;Q$140,0,IF('Indicator Data'!AY135&lt;Q$139,10,(Q$140-'Indicator Data'!AY135)/(Q$140-Q$139)*10)),1))</f>
        <v>9.5</v>
      </c>
      <c r="R133" s="2">
        <f>IF('Indicator Data'!AZ135="No data","x",ROUND(IF('Indicator Data'!AZ135&gt;R$140,0,IF('Indicator Data'!AZ135&lt;R$139,10,(R$140-'Indicator Data'!AZ135)/(R$140-R$139)*10)),1))</f>
        <v>10</v>
      </c>
      <c r="S133" s="3">
        <f t="shared" si="21"/>
        <v>9.8000000000000007</v>
      </c>
      <c r="T133" s="2">
        <f>IF('Indicator Data'!X135="No data","x",ROUND(IF('Indicator Data'!X135&gt;T$140,0,IF('Indicator Data'!X135&lt;T$139,10,(T$140-'Indicator Data'!X135)/(T$140-T$139)*10)),1))</f>
        <v>10</v>
      </c>
      <c r="U133" s="2">
        <f>IF('Indicator Data'!Y135="No data","x",ROUND(IF('Indicator Data'!Y135&gt;U$140,0,IF('Indicator Data'!Y135&lt;U$139,10,(U$140-'Indicator Data'!Y135)/(U$140-U$139)*10)),1))</f>
        <v>2.7</v>
      </c>
      <c r="V133" s="2">
        <f>IF('Indicator Data'!Z135="No data","x",ROUND(IF('Indicator Data'!Z135&gt;V$140,0,IF('Indicator Data'!Z135&lt;V$139,10,(V$140-'Indicator Data'!Z135)/(V$140-V$139)*10)),1))</f>
        <v>10</v>
      </c>
      <c r="W133" s="2">
        <f>IF('Indicator Data'!AE135="No data","x",ROUND(IF('Indicator Data'!AE135&gt;W$140,0,IF('Indicator Data'!AE135&lt;W$139,10,(W$140-'Indicator Data'!AE135)/(W$140-W$139)*10)),1))</f>
        <v>9.9</v>
      </c>
      <c r="X133" s="3">
        <f t="shared" si="22"/>
        <v>8.1999999999999993</v>
      </c>
      <c r="Y133" s="5">
        <f t="shared" si="23"/>
        <v>8.9</v>
      </c>
      <c r="Z133" s="72"/>
    </row>
    <row r="134" spans="1:26">
      <c r="A134" s="8" t="s">
        <v>150</v>
      </c>
      <c r="B134" s="25" t="s">
        <v>112</v>
      </c>
      <c r="C134" s="25" t="s">
        <v>151</v>
      </c>
      <c r="D134" s="2" t="str">
        <f>IF('Indicator Data'!AR136="No data","x",ROUND(IF('Indicator Data'!AR136&gt;D$140,0,IF('Indicator Data'!AR136&lt;D$139,10,(D$140-'Indicator Data'!AR136)/(D$140-D$139)*10)),1))</f>
        <v>x</v>
      </c>
      <c r="E134" s="113">
        <f>('Indicator Data'!BE136+'Indicator Data'!BF136+'Indicator Data'!BG136)/'Indicator Data'!BD136*1000000</f>
        <v>7.5176098857295676E-2</v>
      </c>
      <c r="F134" s="2">
        <f t="shared" si="16"/>
        <v>9.1999999999999993</v>
      </c>
      <c r="G134" s="3">
        <f t="shared" si="17"/>
        <v>9.1999999999999993</v>
      </c>
      <c r="H134" s="2">
        <f>IF('Indicator Data'!AT136="No data","x",ROUND(IF('Indicator Data'!AT136&gt;H$140,0,IF('Indicator Data'!AT136&lt;H$139,10,(H$140-'Indicator Data'!AT136)/(H$140-H$139)*10)),1))</f>
        <v>8</v>
      </c>
      <c r="I134" s="2">
        <f>IF('Indicator Data'!AS136="No data","x",ROUND(IF('Indicator Data'!AS136&gt;I$140,0,IF('Indicator Data'!AS136&lt;I$139,10,(I$140-'Indicator Data'!AS136)/(I$140-I$139)*10)),1))</f>
        <v>8</v>
      </c>
      <c r="J134" s="3">
        <f t="shared" si="18"/>
        <v>8</v>
      </c>
      <c r="K134" s="5">
        <f t="shared" si="19"/>
        <v>8.6</v>
      </c>
      <c r="L134" s="2">
        <f>IF('Indicator Data'!AV136="No data","x",ROUND(IF('Indicator Data'!AV136^2&gt;L$140,0,IF('Indicator Data'!AV136^2&lt;L$139,10,(L$140-'Indicator Data'!AV136^2)/(L$140-L$139)*10)),1))</f>
        <v>10</v>
      </c>
      <c r="M134" s="2">
        <f>IF(OR('Indicator Data'!AU136=0,'Indicator Data'!AU136="No data"),"x",ROUND(IF('Indicator Data'!AU136&gt;M$140,0,IF('Indicator Data'!AU136&lt;M$139,10,(M$140-'Indicator Data'!AU136)/(M$140-M$139)*10)),1))</f>
        <v>8.8000000000000007</v>
      </c>
      <c r="N134" s="2">
        <f>IF('Indicator Data'!AW136="No data","x",ROUND(IF('Indicator Data'!AW136&gt;N$140,0,IF('Indicator Data'!AW136&lt;N$139,10,(N$140-'Indicator Data'!AW136)/(N$140-N$139)*10)),1))</f>
        <v>8.8000000000000007</v>
      </c>
      <c r="O134" s="2">
        <f>IF('Indicator Data'!AX136="No data","x",ROUND(IF('Indicator Data'!AX136&gt;O$140,0,IF('Indicator Data'!AX136&lt;O$139,10,(O$140-'Indicator Data'!AX136)/(O$140-O$139)*10)),1))</f>
        <v>6.8</v>
      </c>
      <c r="P134" s="3">
        <f t="shared" si="20"/>
        <v>8.6</v>
      </c>
      <c r="Q134" s="2">
        <f>IF('Indicator Data'!AY136="No data","x",ROUND(IF('Indicator Data'!AY136&gt;Q$140,0,IF('Indicator Data'!AY136&lt;Q$139,10,(Q$140-'Indicator Data'!AY136)/(Q$140-Q$139)*10)),1))</f>
        <v>10</v>
      </c>
      <c r="R134" s="2">
        <f>IF('Indicator Data'!AZ136="No data","x",ROUND(IF('Indicator Data'!AZ136&gt;R$140,0,IF('Indicator Data'!AZ136&lt;R$139,10,(R$140-'Indicator Data'!AZ136)/(R$140-R$139)*10)),1))</f>
        <v>10</v>
      </c>
      <c r="S134" s="3">
        <f t="shared" si="21"/>
        <v>10</v>
      </c>
      <c r="T134" s="2">
        <f>IF('Indicator Data'!X136="No data","x",ROUND(IF('Indicator Data'!X136&gt;T$140,0,IF('Indicator Data'!X136&lt;T$139,10,(T$140-'Indicator Data'!X136)/(T$140-T$139)*10)),1))</f>
        <v>10</v>
      </c>
      <c r="U134" s="2">
        <f>IF('Indicator Data'!Y136="No data","x",ROUND(IF('Indicator Data'!Y136&gt;U$140,0,IF('Indicator Data'!Y136&lt;U$139,10,(U$140-'Indicator Data'!Y136)/(U$140-U$139)*10)),1))</f>
        <v>2.7</v>
      </c>
      <c r="V134" s="2">
        <f>IF('Indicator Data'!Z136="No data","x",ROUND(IF('Indicator Data'!Z136&gt;V$140,0,IF('Indicator Data'!Z136&lt;V$139,10,(V$140-'Indicator Data'!Z136)/(V$140-V$139)*10)),1))</f>
        <v>4.7</v>
      </c>
      <c r="W134" s="2">
        <f>IF('Indicator Data'!AE136="No data","x",ROUND(IF('Indicator Data'!AE136&gt;W$140,0,IF('Indicator Data'!AE136&lt;W$139,10,(W$140-'Indicator Data'!AE136)/(W$140-W$139)*10)),1))</f>
        <v>9.9</v>
      </c>
      <c r="X134" s="3">
        <f t="shared" si="22"/>
        <v>6.8</v>
      </c>
      <c r="Y134" s="5">
        <f t="shared" si="23"/>
        <v>8.5</v>
      </c>
      <c r="Z134" s="72"/>
    </row>
    <row r="135" spans="1:26">
      <c r="A135" s="8" t="s">
        <v>152</v>
      </c>
      <c r="B135" s="25" t="s">
        <v>112</v>
      </c>
      <c r="C135" s="25" t="s">
        <v>153</v>
      </c>
      <c r="D135" s="2" t="str">
        <f>IF('Indicator Data'!AR137="No data","x",ROUND(IF('Indicator Data'!AR137&gt;D$140,0,IF('Indicator Data'!AR137&lt;D$139,10,(D$140-'Indicator Data'!AR137)/(D$140-D$139)*10)),1))</f>
        <v>x</v>
      </c>
      <c r="E135" s="113">
        <f>('Indicator Data'!BE137+'Indicator Data'!BF137+'Indicator Data'!BG137)/'Indicator Data'!BD137*1000000</f>
        <v>7.5176098857295676E-2</v>
      </c>
      <c r="F135" s="2">
        <f t="shared" si="16"/>
        <v>9.1999999999999993</v>
      </c>
      <c r="G135" s="3">
        <f t="shared" si="17"/>
        <v>9.1999999999999993</v>
      </c>
      <c r="H135" s="2">
        <f>IF('Indicator Data'!AT137="No data","x",ROUND(IF('Indicator Data'!AT137&gt;H$140,0,IF('Indicator Data'!AT137&lt;H$139,10,(H$140-'Indicator Data'!AT137)/(H$140-H$139)*10)),1))</f>
        <v>8</v>
      </c>
      <c r="I135" s="2">
        <f>IF('Indicator Data'!AS137="No data","x",ROUND(IF('Indicator Data'!AS137&gt;I$140,0,IF('Indicator Data'!AS137&lt;I$139,10,(I$140-'Indicator Data'!AS137)/(I$140-I$139)*10)),1))</f>
        <v>8</v>
      </c>
      <c r="J135" s="3">
        <f t="shared" si="18"/>
        <v>8</v>
      </c>
      <c r="K135" s="5">
        <f t="shared" si="19"/>
        <v>8.6</v>
      </c>
      <c r="L135" s="2">
        <f>IF('Indicator Data'!AV137="No data","x",ROUND(IF('Indicator Data'!AV137^2&gt;L$140,0,IF('Indicator Data'!AV137^2&lt;L$139,10,(L$140-'Indicator Data'!AV137^2)/(L$140-L$139)*10)),1))</f>
        <v>10</v>
      </c>
      <c r="M135" s="2">
        <f>IF(OR('Indicator Data'!AU137=0,'Indicator Data'!AU137="No data"),"x",ROUND(IF('Indicator Data'!AU137&gt;M$140,0,IF('Indicator Data'!AU137&lt;M$139,10,(M$140-'Indicator Data'!AU137)/(M$140-M$139)*10)),1))</f>
        <v>8.8000000000000007</v>
      </c>
      <c r="N135" s="2">
        <f>IF('Indicator Data'!AW137="No data","x",ROUND(IF('Indicator Data'!AW137&gt;N$140,0,IF('Indicator Data'!AW137&lt;N$139,10,(N$140-'Indicator Data'!AW137)/(N$140-N$139)*10)),1))</f>
        <v>8.8000000000000007</v>
      </c>
      <c r="O135" s="2">
        <f>IF('Indicator Data'!AX137="No data","x",ROUND(IF('Indicator Data'!AX137&gt;O$140,0,IF('Indicator Data'!AX137&lt;O$139,10,(O$140-'Indicator Data'!AX137)/(O$140-O$139)*10)),1))</f>
        <v>6.8</v>
      </c>
      <c r="P135" s="3">
        <f t="shared" si="20"/>
        <v>8.6</v>
      </c>
      <c r="Q135" s="2">
        <f>IF('Indicator Data'!AY137="No data","x",ROUND(IF('Indicator Data'!AY137&gt;Q$140,0,IF('Indicator Data'!AY137&lt;Q$139,10,(Q$140-'Indicator Data'!AY137)/(Q$140-Q$139)*10)),1))</f>
        <v>10</v>
      </c>
      <c r="R135" s="2">
        <f>IF('Indicator Data'!AZ137="No data","x",ROUND(IF('Indicator Data'!AZ137&gt;R$140,0,IF('Indicator Data'!AZ137&lt;R$139,10,(R$140-'Indicator Data'!AZ137)/(R$140-R$139)*10)),1))</f>
        <v>0</v>
      </c>
      <c r="S135" s="3">
        <f t="shared" si="21"/>
        <v>5</v>
      </c>
      <c r="T135" s="2">
        <f>IF('Indicator Data'!X137="No data","x",ROUND(IF('Indicator Data'!X137&gt;T$140,0,IF('Indicator Data'!X137&lt;T$139,10,(T$140-'Indicator Data'!X137)/(T$140-T$139)*10)),1))</f>
        <v>10</v>
      </c>
      <c r="U135" s="2">
        <f>IF('Indicator Data'!Y137="No data","x",ROUND(IF('Indicator Data'!Y137&gt;U$140,0,IF('Indicator Data'!Y137&lt;U$139,10,(U$140-'Indicator Data'!Y137)/(U$140-U$139)*10)),1))</f>
        <v>2.7</v>
      </c>
      <c r="V135" s="2">
        <f>IF('Indicator Data'!Z137="No data","x",ROUND(IF('Indicator Data'!Z137&gt;V$140,0,IF('Indicator Data'!Z137&lt;V$139,10,(V$140-'Indicator Data'!Z137)/(V$140-V$139)*10)),1))</f>
        <v>10</v>
      </c>
      <c r="W135" s="2">
        <f>IF('Indicator Data'!AE137="No data","x",ROUND(IF('Indicator Data'!AE137&gt;W$140,0,IF('Indicator Data'!AE137&lt;W$139,10,(W$140-'Indicator Data'!AE137)/(W$140-W$139)*10)),1))</f>
        <v>9.9</v>
      </c>
      <c r="X135" s="3">
        <f t="shared" si="22"/>
        <v>8.1999999999999993</v>
      </c>
      <c r="Y135" s="5">
        <f t="shared" si="23"/>
        <v>7.3</v>
      </c>
      <c r="Z135" s="72"/>
    </row>
    <row r="136" spans="1:26">
      <c r="A136" s="8" t="s">
        <v>154</v>
      </c>
      <c r="B136" s="25" t="s">
        <v>112</v>
      </c>
      <c r="C136" s="25" t="s">
        <v>155</v>
      </c>
      <c r="D136" s="2" t="str">
        <f>IF('Indicator Data'!AR138="No data","x",ROUND(IF('Indicator Data'!AR138&gt;D$140,0,IF('Indicator Data'!AR138&lt;D$139,10,(D$140-'Indicator Data'!AR138)/(D$140-D$139)*10)),1))</f>
        <v>x</v>
      </c>
      <c r="E136" s="113">
        <f>('Indicator Data'!BE138+'Indicator Data'!BF138+'Indicator Data'!BG138)/'Indicator Data'!BD138*1000000</f>
        <v>7.5176098857295676E-2</v>
      </c>
      <c r="F136" s="2">
        <f t="shared" si="16"/>
        <v>9.1999999999999993</v>
      </c>
      <c r="G136" s="3">
        <f t="shared" si="17"/>
        <v>9.1999999999999993</v>
      </c>
      <c r="H136" s="2">
        <f>IF('Indicator Data'!AT138="No data","x",ROUND(IF('Indicator Data'!AT138&gt;H$140,0,IF('Indicator Data'!AT138&lt;H$139,10,(H$140-'Indicator Data'!AT138)/(H$140-H$139)*10)),1))</f>
        <v>8</v>
      </c>
      <c r="I136" s="2">
        <f>IF('Indicator Data'!AS138="No data","x",ROUND(IF('Indicator Data'!AS138&gt;I$140,0,IF('Indicator Data'!AS138&lt;I$139,10,(I$140-'Indicator Data'!AS138)/(I$140-I$139)*10)),1))</f>
        <v>8</v>
      </c>
      <c r="J136" s="3">
        <f t="shared" si="18"/>
        <v>8</v>
      </c>
      <c r="K136" s="5">
        <f t="shared" si="19"/>
        <v>8.6</v>
      </c>
      <c r="L136" s="2">
        <f>IF('Indicator Data'!AV138="No data","x",ROUND(IF('Indicator Data'!AV138^2&gt;L$140,0,IF('Indicator Data'!AV138^2&lt;L$139,10,(L$140-'Indicator Data'!AV138^2)/(L$140-L$139)*10)),1))</f>
        <v>10</v>
      </c>
      <c r="M136" s="2">
        <f>IF(OR('Indicator Data'!AU138=0,'Indicator Data'!AU138="No data"),"x",ROUND(IF('Indicator Data'!AU138&gt;M$140,0,IF('Indicator Data'!AU138&lt;M$139,10,(M$140-'Indicator Data'!AU138)/(M$140-M$139)*10)),1))</f>
        <v>5.4</v>
      </c>
      <c r="N136" s="2">
        <f>IF('Indicator Data'!AW138="No data","x",ROUND(IF('Indicator Data'!AW138&gt;N$140,0,IF('Indicator Data'!AW138&lt;N$139,10,(N$140-'Indicator Data'!AW138)/(N$140-N$139)*10)),1))</f>
        <v>8.8000000000000007</v>
      </c>
      <c r="O136" s="2">
        <f>IF('Indicator Data'!AX138="No data","x",ROUND(IF('Indicator Data'!AX138&gt;O$140,0,IF('Indicator Data'!AX138&lt;O$139,10,(O$140-'Indicator Data'!AX138)/(O$140-O$139)*10)),1))</f>
        <v>6.8</v>
      </c>
      <c r="P136" s="3">
        <f t="shared" si="20"/>
        <v>7.8</v>
      </c>
      <c r="Q136" s="2">
        <f>IF('Indicator Data'!AY138="No data","x",ROUND(IF('Indicator Data'!AY138&gt;Q$140,0,IF('Indicator Data'!AY138&lt;Q$139,10,(Q$140-'Indicator Data'!AY138)/(Q$140-Q$139)*10)),1))</f>
        <v>10</v>
      </c>
      <c r="R136" s="2">
        <f>IF('Indicator Data'!AZ138="No data","x",ROUND(IF('Indicator Data'!AZ138&gt;R$140,0,IF('Indicator Data'!AZ138&lt;R$139,10,(R$140-'Indicator Data'!AZ138)/(R$140-R$139)*10)),1))</f>
        <v>1.2</v>
      </c>
      <c r="S136" s="3">
        <f t="shared" si="21"/>
        <v>5.6</v>
      </c>
      <c r="T136" s="2">
        <f>IF('Indicator Data'!X138="No data","x",ROUND(IF('Indicator Data'!X138&gt;T$140,0,IF('Indicator Data'!X138&lt;T$139,10,(T$140-'Indicator Data'!X138)/(T$140-T$139)*10)),1))</f>
        <v>10</v>
      </c>
      <c r="U136" s="2">
        <f>IF('Indicator Data'!Y138="No data","x",ROUND(IF('Indicator Data'!Y138&gt;U$140,0,IF('Indicator Data'!Y138&lt;U$139,10,(U$140-'Indicator Data'!Y138)/(U$140-U$139)*10)),1))</f>
        <v>2.7</v>
      </c>
      <c r="V136" s="2">
        <f>IF('Indicator Data'!Z138="No data","x",ROUND(IF('Indicator Data'!Z138&gt;V$140,0,IF('Indicator Data'!Z138&lt;V$139,10,(V$140-'Indicator Data'!Z138)/(V$140-V$139)*10)),1))</f>
        <v>6.8</v>
      </c>
      <c r="W136" s="2">
        <f>IF('Indicator Data'!AE138="No data","x",ROUND(IF('Indicator Data'!AE138&gt;W$140,0,IF('Indicator Data'!AE138&lt;W$139,10,(W$140-'Indicator Data'!AE138)/(W$140-W$139)*10)),1))</f>
        <v>9.9</v>
      </c>
      <c r="X136" s="3">
        <f t="shared" si="22"/>
        <v>7.4</v>
      </c>
      <c r="Y136" s="5">
        <f t="shared" si="23"/>
        <v>6.9</v>
      </c>
      <c r="Z136" s="72"/>
    </row>
    <row r="137" spans="1:26">
      <c r="A137" s="8" t="s">
        <v>156</v>
      </c>
      <c r="B137" s="25" t="s">
        <v>112</v>
      </c>
      <c r="C137" s="25" t="s">
        <v>157</v>
      </c>
      <c r="D137" s="2" t="str">
        <f>IF('Indicator Data'!AR139="No data","x",ROUND(IF('Indicator Data'!AR139&gt;D$140,0,IF('Indicator Data'!AR139&lt;D$139,10,(D$140-'Indicator Data'!AR139)/(D$140-D$139)*10)),1))</f>
        <v>x</v>
      </c>
      <c r="E137" s="113">
        <f>('Indicator Data'!BE139+'Indicator Data'!BF139+'Indicator Data'!BG139)/'Indicator Data'!BD139*1000000</f>
        <v>7.5176098857295676E-2</v>
      </c>
      <c r="F137" s="2">
        <f t="shared" si="16"/>
        <v>9.1999999999999993</v>
      </c>
      <c r="G137" s="3">
        <f t="shared" si="17"/>
        <v>9.1999999999999993</v>
      </c>
      <c r="H137" s="2">
        <f>IF('Indicator Data'!AT139="No data","x",ROUND(IF('Indicator Data'!AT139&gt;H$140,0,IF('Indicator Data'!AT139&lt;H$139,10,(H$140-'Indicator Data'!AT139)/(H$140-H$139)*10)),1))</f>
        <v>8</v>
      </c>
      <c r="I137" s="2">
        <f>IF('Indicator Data'!AS139="No data","x",ROUND(IF('Indicator Data'!AS139&gt;I$140,0,IF('Indicator Data'!AS139&lt;I$139,10,(I$140-'Indicator Data'!AS139)/(I$140-I$139)*10)),1))</f>
        <v>8</v>
      </c>
      <c r="J137" s="3">
        <f t="shared" si="18"/>
        <v>8</v>
      </c>
      <c r="K137" s="5">
        <f t="shared" si="19"/>
        <v>8.6</v>
      </c>
      <c r="L137" s="2">
        <f>IF('Indicator Data'!AV139="No data","x",ROUND(IF('Indicator Data'!AV139^2&gt;L$140,0,IF('Indicator Data'!AV139^2&lt;L$139,10,(L$140-'Indicator Data'!AV139^2)/(L$140-L$139)*10)),1))</f>
        <v>10</v>
      </c>
      <c r="M137" s="2">
        <f>IF(OR('Indicator Data'!AU139=0,'Indicator Data'!AU139="No data"),"x",ROUND(IF('Indicator Data'!AU139&gt;M$140,0,IF('Indicator Data'!AU139&lt;M$139,10,(M$140-'Indicator Data'!AU139)/(M$140-M$139)*10)),1))</f>
        <v>8.8000000000000007</v>
      </c>
      <c r="N137" s="2">
        <f>IF('Indicator Data'!AW139="No data","x",ROUND(IF('Indicator Data'!AW139&gt;N$140,0,IF('Indicator Data'!AW139&lt;N$139,10,(N$140-'Indicator Data'!AW139)/(N$140-N$139)*10)),1))</f>
        <v>8.8000000000000007</v>
      </c>
      <c r="O137" s="2">
        <f>IF('Indicator Data'!AX139="No data","x",ROUND(IF('Indicator Data'!AX139&gt;O$140,0,IF('Indicator Data'!AX139&lt;O$139,10,(O$140-'Indicator Data'!AX139)/(O$140-O$139)*10)),1))</f>
        <v>6.8</v>
      </c>
      <c r="P137" s="3">
        <f t="shared" si="20"/>
        <v>8.6</v>
      </c>
      <c r="Q137" s="2">
        <f>IF('Indicator Data'!AY139="No data","x",ROUND(IF('Indicator Data'!AY139&gt;Q$140,0,IF('Indicator Data'!AY139&lt;Q$139,10,(Q$140-'Indicator Data'!AY139)/(Q$140-Q$139)*10)),1))</f>
        <v>9.6999999999999993</v>
      </c>
      <c r="R137" s="2">
        <f>IF('Indicator Data'!AZ139="No data","x",ROUND(IF('Indicator Data'!AZ139&gt;R$140,0,IF('Indicator Data'!AZ139&lt;R$139,10,(R$140-'Indicator Data'!AZ139)/(R$140-R$139)*10)),1))</f>
        <v>10</v>
      </c>
      <c r="S137" s="3">
        <f t="shared" si="21"/>
        <v>9.9</v>
      </c>
      <c r="T137" s="2">
        <f>IF('Indicator Data'!X139="No data","x",ROUND(IF('Indicator Data'!X139&gt;T$140,0,IF('Indicator Data'!X139&lt;T$139,10,(T$140-'Indicator Data'!X139)/(T$140-T$139)*10)),1))</f>
        <v>10</v>
      </c>
      <c r="U137" s="2">
        <f>IF('Indicator Data'!Y139="No data","x",ROUND(IF('Indicator Data'!Y139&gt;U$140,0,IF('Indicator Data'!Y139&lt;U$139,10,(U$140-'Indicator Data'!Y139)/(U$140-U$139)*10)),1))</f>
        <v>2.7</v>
      </c>
      <c r="V137" s="2">
        <f>IF('Indicator Data'!Z139="No data","x",ROUND(IF('Indicator Data'!Z139&gt;V$140,0,IF('Indicator Data'!Z139&lt;V$139,10,(V$140-'Indicator Data'!Z139)/(V$140-V$139)*10)),1))</f>
        <v>10</v>
      </c>
      <c r="W137" s="2">
        <f>IF('Indicator Data'!AE139="No data","x",ROUND(IF('Indicator Data'!AE139&gt;W$140,0,IF('Indicator Data'!AE139&lt;W$139,10,(W$140-'Indicator Data'!AE139)/(W$140-W$139)*10)),1))</f>
        <v>9.9</v>
      </c>
      <c r="X137" s="3">
        <f t="shared" si="22"/>
        <v>8.1999999999999993</v>
      </c>
      <c r="Y137" s="5">
        <f t="shared" si="23"/>
        <v>8.9</v>
      </c>
      <c r="Z137" s="72"/>
    </row>
    <row r="138" spans="1:26" customFormat="1"/>
    <row r="139" spans="1:26">
      <c r="A139" s="33"/>
      <c r="B139" s="69" t="s">
        <v>367</v>
      </c>
      <c r="C139" s="69"/>
      <c r="D139" s="59">
        <v>1</v>
      </c>
      <c r="E139" s="59"/>
      <c r="F139" s="59">
        <v>0</v>
      </c>
      <c r="G139" s="60"/>
      <c r="H139" s="59">
        <v>0</v>
      </c>
      <c r="I139" s="57">
        <v>-2.5</v>
      </c>
      <c r="J139" s="56"/>
      <c r="K139" s="56"/>
      <c r="L139" s="59">
        <v>900</v>
      </c>
      <c r="M139" s="59">
        <v>0</v>
      </c>
      <c r="N139" s="59">
        <v>0</v>
      </c>
      <c r="O139" s="59">
        <v>5</v>
      </c>
      <c r="P139" s="56"/>
      <c r="Q139" s="59">
        <v>10</v>
      </c>
      <c r="R139" s="59">
        <v>50</v>
      </c>
      <c r="S139" s="56"/>
      <c r="T139" s="59">
        <v>0</v>
      </c>
      <c r="U139" s="59">
        <v>10</v>
      </c>
      <c r="V139" s="59">
        <v>60</v>
      </c>
      <c r="W139" s="59">
        <v>50</v>
      </c>
      <c r="X139" s="55"/>
      <c r="Y139" s="56"/>
    </row>
    <row r="140" spans="1:26">
      <c r="A140" s="33"/>
      <c r="B140" s="69" t="s">
        <v>366</v>
      </c>
      <c r="C140" s="69"/>
      <c r="D140" s="59">
        <v>5</v>
      </c>
      <c r="E140" s="59"/>
      <c r="F140" s="59">
        <v>1</v>
      </c>
      <c r="G140" s="60"/>
      <c r="H140" s="59">
        <v>100</v>
      </c>
      <c r="I140" s="57">
        <v>2.5</v>
      </c>
      <c r="J140" s="56"/>
      <c r="K140" s="56"/>
      <c r="L140" s="59">
        <v>10000</v>
      </c>
      <c r="M140" s="59">
        <v>100</v>
      </c>
      <c r="N140" s="59">
        <v>100</v>
      </c>
      <c r="O140" s="59">
        <v>200</v>
      </c>
      <c r="P140" s="56"/>
      <c r="Q140" s="59">
        <v>100</v>
      </c>
      <c r="R140" s="59">
        <v>100</v>
      </c>
      <c r="S140" s="56"/>
      <c r="T140" s="58">
        <v>40</v>
      </c>
      <c r="U140" s="58">
        <v>100</v>
      </c>
      <c r="V140" s="58">
        <v>99</v>
      </c>
      <c r="W140" s="58">
        <v>3000</v>
      </c>
      <c r="X140" s="58"/>
      <c r="Y140" s="56"/>
    </row>
  </sheetData>
  <sortState xmlns:xlrd2="http://schemas.microsoft.com/office/spreadsheetml/2017/richdata2" ref="A3:Y134">
    <sortCondition ref="B3:B134"/>
    <sortCondition ref="A3:A134"/>
  </sortState>
  <mergeCells count="1">
    <mergeCell ref="A1:Y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99"/>
  <sheetViews>
    <sheetView showGridLines="0" zoomScale="116" zoomScaleNormal="116" workbookViewId="0">
      <pane xSplit="3" ySplit="4" topLeftCell="S5" activePane="bottomRight" state="frozen"/>
      <selection pane="topRight" activeCell="D1" sqref="D1"/>
      <selection pane="bottomLeft" activeCell="A5" sqref="A5"/>
      <selection pane="bottomRight" activeCell="AC18" sqref="AC18"/>
    </sheetView>
  </sheetViews>
  <sheetFormatPr defaultColWidth="9.1796875" defaultRowHeight="14.5"/>
  <cols>
    <col min="1" max="1" width="20.54296875" style="8" customWidth="1"/>
    <col min="2" max="2" width="5.54296875" style="8" bestFit="1" customWidth="1"/>
    <col min="3" max="3" width="10" style="8" bestFit="1" customWidth="1"/>
    <col min="4" max="4" width="10.54296875" style="8" bestFit="1" customWidth="1"/>
    <col min="5" max="5" width="22" style="197" customWidth="1"/>
    <col min="6" max="6" width="22" customWidth="1"/>
    <col min="7" max="7" width="16.1796875" style="8" customWidth="1"/>
    <col min="8" max="8" width="14" style="8" customWidth="1"/>
    <col min="9" max="9" width="14.36328125" style="8" customWidth="1"/>
    <col min="10" max="10" width="11.36328125" customWidth="1"/>
    <col min="11" max="13" width="11.36328125" style="8" customWidth="1"/>
    <col min="14" max="14" width="11.36328125" customWidth="1"/>
    <col min="15" max="17" width="11.36328125" style="8" customWidth="1"/>
    <col min="18" max="18" width="13.54296875" style="8" bestFit="1" customWidth="1"/>
    <col min="19" max="20" width="11.36328125" customWidth="1"/>
    <col min="21" max="21" width="11.36328125" style="8" customWidth="1"/>
    <col min="22" max="22" width="11.36328125" style="181" customWidth="1"/>
    <col min="23" max="23" width="11.36328125" style="190" customWidth="1"/>
    <col min="24" max="24" width="11.36328125" hidden="1" customWidth="1"/>
    <col min="25" max="27" width="11.36328125" customWidth="1"/>
    <col min="28" max="28" width="8.81640625" bestFit="1" customWidth="1"/>
    <col min="29" max="29" width="12.6328125" bestFit="1" customWidth="1"/>
    <col min="30" max="30" width="11.36328125" customWidth="1"/>
    <col min="31" max="31" width="21.90625" bestFit="1" customWidth="1"/>
    <col min="32" max="36" width="11.36328125" customWidth="1"/>
    <col min="37" max="37" width="17" customWidth="1"/>
    <col min="38" max="41" width="11.36328125" customWidth="1"/>
    <col min="42" max="43" width="11.36328125" style="181" customWidth="1"/>
    <col min="44" max="46" width="11.36328125" customWidth="1"/>
    <col min="47" max="47" width="7.1796875" bestFit="1" customWidth="1"/>
    <col min="48" max="48" width="10.54296875" bestFit="1" customWidth="1"/>
    <col min="49" max="49" width="7.1796875" bestFit="1" customWidth="1"/>
    <col min="50" max="50" width="10.54296875" bestFit="1" customWidth="1"/>
    <col min="51" max="52" width="8.36328125" bestFit="1" customWidth="1"/>
    <col min="53" max="53" width="20.81640625" bestFit="1" customWidth="1"/>
    <col min="54" max="54" width="12.1796875" bestFit="1" customWidth="1"/>
    <col min="55" max="55" width="19.1796875" customWidth="1"/>
    <col min="56" max="56" width="14.36328125" customWidth="1"/>
    <col min="57" max="57" width="12.36328125" bestFit="1" customWidth="1"/>
  </cols>
  <sheetData>
    <row r="1" spans="1:59" s="8" customFormat="1">
      <c r="A1" s="223"/>
      <c r="B1" s="223"/>
      <c r="C1" s="223"/>
      <c r="D1" s="223"/>
      <c r="E1" s="224"/>
      <c r="F1" s="223"/>
      <c r="G1" s="223"/>
      <c r="H1" s="223"/>
      <c r="I1" s="223"/>
      <c r="J1" s="223"/>
      <c r="K1" s="223"/>
      <c r="L1" s="223"/>
      <c r="M1" s="223"/>
      <c r="N1" s="223"/>
      <c r="O1" s="223"/>
      <c r="P1" s="223"/>
      <c r="Q1" s="223"/>
      <c r="R1" s="223"/>
      <c r="S1" s="223"/>
      <c r="T1" s="223"/>
      <c r="U1" s="223"/>
      <c r="V1" s="223"/>
      <c r="W1" s="223"/>
      <c r="X1" s="225"/>
      <c r="Y1" s="223"/>
      <c r="Z1" s="223"/>
      <c r="AA1" s="223"/>
      <c r="AB1" s="223"/>
      <c r="AC1" s="223"/>
      <c r="AD1" s="223"/>
      <c r="AE1" s="223"/>
      <c r="AF1" s="223"/>
      <c r="AG1" s="225"/>
      <c r="AH1" s="223"/>
      <c r="AI1" s="223"/>
      <c r="AJ1" s="223"/>
      <c r="AK1" s="223"/>
      <c r="AL1" s="223"/>
      <c r="AM1" s="223"/>
      <c r="AN1" s="223"/>
      <c r="AO1" s="223"/>
      <c r="AP1" s="223"/>
      <c r="AQ1" s="223"/>
      <c r="AR1" s="223"/>
      <c r="AS1" s="223"/>
      <c r="AT1" s="225"/>
      <c r="AU1" s="223"/>
      <c r="AV1" s="223"/>
      <c r="AW1" s="223"/>
      <c r="AX1" s="223"/>
      <c r="AY1" s="223"/>
      <c r="AZ1" s="223"/>
      <c r="BA1" s="223"/>
      <c r="BB1" s="223"/>
      <c r="BC1" s="223"/>
      <c r="BD1" s="223"/>
      <c r="BE1" s="223"/>
      <c r="BF1" s="223"/>
      <c r="BG1" s="223"/>
    </row>
    <row r="2" spans="1:59" s="73" customFormat="1" ht="121.5" customHeight="1">
      <c r="A2" t="s">
        <v>24</v>
      </c>
      <c r="B2" t="s">
        <v>25</v>
      </c>
      <c r="C2" t="s">
        <v>424</v>
      </c>
      <c r="D2" s="185" t="s">
        <v>402</v>
      </c>
      <c r="E2" s="185" t="s">
        <v>349</v>
      </c>
      <c r="F2" s="185" t="s">
        <v>425</v>
      </c>
      <c r="G2" s="185" t="s">
        <v>426</v>
      </c>
      <c r="H2" s="185" t="s">
        <v>427</v>
      </c>
      <c r="I2" s="185" t="s">
        <v>428</v>
      </c>
      <c r="J2" s="185" t="s">
        <v>355</v>
      </c>
      <c r="K2" s="185" t="s">
        <v>429</v>
      </c>
      <c r="L2" s="185" t="s">
        <v>776</v>
      </c>
      <c r="M2" s="185" t="s">
        <v>779</v>
      </c>
      <c r="N2" s="185" t="s">
        <v>778</v>
      </c>
      <c r="O2" s="185" t="s">
        <v>368</v>
      </c>
      <c r="P2" s="185" t="s">
        <v>369</v>
      </c>
      <c r="Q2" s="185" t="s">
        <v>430</v>
      </c>
      <c r="R2" s="185" t="s">
        <v>431</v>
      </c>
      <c r="S2" s="185" t="s">
        <v>432</v>
      </c>
      <c r="T2" s="185" t="s">
        <v>432</v>
      </c>
      <c r="U2" s="185" t="s">
        <v>377</v>
      </c>
      <c r="V2" s="185" t="s">
        <v>392</v>
      </c>
      <c r="W2" s="185" t="s">
        <v>393</v>
      </c>
      <c r="X2" s="185" t="s">
        <v>433</v>
      </c>
      <c r="Y2" s="185" t="s">
        <v>434</v>
      </c>
      <c r="Z2" s="185" t="s">
        <v>435</v>
      </c>
      <c r="AA2" s="185" t="s">
        <v>794</v>
      </c>
      <c r="AB2" s="185" t="s">
        <v>386</v>
      </c>
      <c r="AC2" s="185" t="s">
        <v>436</v>
      </c>
      <c r="AD2" s="185" t="s">
        <v>437</v>
      </c>
      <c r="AE2" s="185" t="s">
        <v>438</v>
      </c>
      <c r="AF2" s="185" t="s">
        <v>439</v>
      </c>
      <c r="AG2" s="185" t="s">
        <v>371</v>
      </c>
      <c r="AH2" s="185" t="s">
        <v>440</v>
      </c>
      <c r="AI2" s="185" t="s">
        <v>441</v>
      </c>
      <c r="AJ2" s="185" t="s">
        <v>441</v>
      </c>
      <c r="AK2" s="185" t="s">
        <v>441</v>
      </c>
      <c r="AL2" s="185" t="s">
        <v>402</v>
      </c>
      <c r="AM2" s="185" t="s">
        <v>442</v>
      </c>
      <c r="AN2" s="185" t="s">
        <v>443</v>
      </c>
      <c r="AO2" s="185" t="s">
        <v>444</v>
      </c>
      <c r="AP2" s="185" t="s">
        <v>395</v>
      </c>
      <c r="AQ2" s="185" t="s">
        <v>396</v>
      </c>
      <c r="AR2" s="185" t="s">
        <v>445</v>
      </c>
      <c r="AS2" s="185" t="s">
        <v>409</v>
      </c>
      <c r="AT2" s="185" t="s">
        <v>408</v>
      </c>
      <c r="AU2" s="185" t="s">
        <v>412</v>
      </c>
      <c r="AV2" s="185" t="s">
        <v>446</v>
      </c>
      <c r="AW2" s="185" t="s">
        <v>413</v>
      </c>
      <c r="AX2" s="185" t="s">
        <v>414</v>
      </c>
      <c r="AY2" s="185" t="s">
        <v>447</v>
      </c>
      <c r="AZ2" s="185" t="s">
        <v>448</v>
      </c>
      <c r="BA2" s="185" t="s">
        <v>449</v>
      </c>
      <c r="BB2" s="185" t="s">
        <v>450</v>
      </c>
      <c r="BC2" s="185" t="s">
        <v>451</v>
      </c>
      <c r="BD2" s="185" t="s">
        <v>452</v>
      </c>
      <c r="BE2" s="185" t="s">
        <v>453</v>
      </c>
      <c r="BF2" s="185" t="s">
        <v>454</v>
      </c>
      <c r="BG2" s="185" t="s">
        <v>455</v>
      </c>
    </row>
    <row r="3" spans="1:59" s="8" customFormat="1">
      <c r="A3" s="67" t="s">
        <v>456</v>
      </c>
      <c r="B3"/>
      <c r="C3"/>
      <c r="D3" s="193" t="s">
        <v>771</v>
      </c>
      <c r="E3" s="193"/>
      <c r="F3" s="193"/>
      <c r="G3" s="193">
        <v>2023</v>
      </c>
      <c r="H3" s="193" t="s">
        <v>772</v>
      </c>
      <c r="I3" s="193" t="s">
        <v>775</v>
      </c>
      <c r="J3" s="193" t="s">
        <v>775</v>
      </c>
      <c r="K3" s="193">
        <v>2022</v>
      </c>
      <c r="L3" s="193" t="s">
        <v>790</v>
      </c>
      <c r="M3" s="193">
        <v>2024</v>
      </c>
      <c r="N3" s="193">
        <v>2023</v>
      </c>
      <c r="O3" s="193">
        <v>2022</v>
      </c>
      <c r="P3" s="193" t="s">
        <v>457</v>
      </c>
      <c r="Q3" s="193">
        <v>2023</v>
      </c>
      <c r="R3" s="193">
        <v>2023</v>
      </c>
      <c r="S3" s="193">
        <v>2021</v>
      </c>
      <c r="T3" s="193">
        <v>2022</v>
      </c>
      <c r="U3" s="193">
        <v>2022</v>
      </c>
      <c r="V3" s="193">
        <v>2022</v>
      </c>
      <c r="W3" s="192" t="s">
        <v>458</v>
      </c>
      <c r="X3" s="193">
        <v>2022</v>
      </c>
      <c r="Y3" s="193" t="s">
        <v>793</v>
      </c>
      <c r="Z3" s="193" t="s">
        <v>792</v>
      </c>
      <c r="AA3" s="193">
        <v>2022</v>
      </c>
      <c r="AB3" s="193">
        <v>2022</v>
      </c>
      <c r="AC3" s="193">
        <v>2023</v>
      </c>
      <c r="AD3" s="193">
        <v>2023</v>
      </c>
      <c r="AE3" s="193">
        <v>2021</v>
      </c>
      <c r="AF3" s="193">
        <v>2021</v>
      </c>
      <c r="AG3" s="193">
        <v>2022</v>
      </c>
      <c r="AH3" s="193" t="s">
        <v>458</v>
      </c>
      <c r="AI3" s="193">
        <v>2021</v>
      </c>
      <c r="AJ3" s="193">
        <v>2022</v>
      </c>
      <c r="AK3" s="193">
        <v>2023</v>
      </c>
      <c r="AL3" s="193">
        <v>2024</v>
      </c>
      <c r="AM3" s="193">
        <v>2024</v>
      </c>
      <c r="AN3" s="193">
        <v>2024</v>
      </c>
      <c r="AO3" s="193">
        <v>2024</v>
      </c>
      <c r="AP3" s="193">
        <v>2024</v>
      </c>
      <c r="AQ3" s="193" t="s">
        <v>795</v>
      </c>
      <c r="AR3" s="193" t="s">
        <v>460</v>
      </c>
      <c r="AS3" s="193">
        <v>2023</v>
      </c>
      <c r="AT3" s="193">
        <v>2023</v>
      </c>
      <c r="AU3" s="193">
        <v>2022</v>
      </c>
      <c r="AV3" s="193" t="s">
        <v>461</v>
      </c>
      <c r="AW3" s="193">
        <v>2022</v>
      </c>
      <c r="AX3" s="193" t="s">
        <v>459</v>
      </c>
      <c r="AY3" s="193" t="s">
        <v>462</v>
      </c>
      <c r="AZ3" s="193" t="s">
        <v>462</v>
      </c>
      <c r="BA3" s="201">
        <v>2013</v>
      </c>
      <c r="BB3" s="193">
        <v>2023</v>
      </c>
      <c r="BC3" s="193">
        <v>2030</v>
      </c>
      <c r="BD3" s="193">
        <v>2020</v>
      </c>
      <c r="BE3" s="200" t="s">
        <v>463</v>
      </c>
      <c r="BF3" s="200" t="s">
        <v>464</v>
      </c>
      <c r="BG3" s="198" t="s">
        <v>465</v>
      </c>
    </row>
    <row r="4" spans="1:59" s="8" customFormat="1" ht="29">
      <c r="A4" s="84" t="s">
        <v>466</v>
      </c>
      <c r="B4" s="68" t="s">
        <v>25</v>
      </c>
      <c r="C4" s="68" t="s">
        <v>467</v>
      </c>
      <c r="D4" s="68" t="s">
        <v>468</v>
      </c>
      <c r="E4" s="199" t="s">
        <v>450</v>
      </c>
      <c r="F4" s="199" t="s">
        <v>450</v>
      </c>
      <c r="G4" s="68" t="s">
        <v>469</v>
      </c>
      <c r="H4" s="68" t="s">
        <v>468</v>
      </c>
      <c r="I4" s="68" t="s">
        <v>469</v>
      </c>
      <c r="J4" s="127" t="s">
        <v>470</v>
      </c>
      <c r="K4" s="68" t="s">
        <v>468</v>
      </c>
      <c r="L4" s="68" t="s">
        <v>469</v>
      </c>
      <c r="M4" s="68" t="s">
        <v>468</v>
      </c>
      <c r="N4" s="68" t="s">
        <v>468</v>
      </c>
      <c r="O4" s="68" t="s">
        <v>468</v>
      </c>
      <c r="P4" s="68" t="s">
        <v>468</v>
      </c>
      <c r="Q4" s="68" t="s">
        <v>471</v>
      </c>
      <c r="R4" s="68" t="s">
        <v>472</v>
      </c>
      <c r="S4" s="68" t="s">
        <v>471</v>
      </c>
      <c r="T4" s="68" t="s">
        <v>471</v>
      </c>
      <c r="U4" s="68" t="s">
        <v>473</v>
      </c>
      <c r="V4" s="68" t="s">
        <v>474</v>
      </c>
      <c r="W4" s="192" t="s">
        <v>470</v>
      </c>
      <c r="X4" s="68" t="s">
        <v>475</v>
      </c>
      <c r="Y4" s="68" t="s">
        <v>470</v>
      </c>
      <c r="Z4" s="68" t="s">
        <v>470</v>
      </c>
      <c r="AA4" s="68" t="s">
        <v>476</v>
      </c>
      <c r="AB4" s="68" t="s">
        <v>470</v>
      </c>
      <c r="AC4" s="68" t="s">
        <v>469</v>
      </c>
      <c r="AD4" s="68" t="s">
        <v>469</v>
      </c>
      <c r="AE4" s="68" t="s">
        <v>477</v>
      </c>
      <c r="AF4" s="68" t="s">
        <v>476</v>
      </c>
      <c r="AG4" s="68" t="s">
        <v>468</v>
      </c>
      <c r="AH4" s="68" t="s">
        <v>468</v>
      </c>
      <c r="AI4" s="68" t="s">
        <v>469</v>
      </c>
      <c r="AJ4" s="68" t="s">
        <v>469</v>
      </c>
      <c r="AK4" s="68" t="s">
        <v>469</v>
      </c>
      <c r="AL4" s="68" t="s">
        <v>469</v>
      </c>
      <c r="AM4" s="68" t="s">
        <v>469</v>
      </c>
      <c r="AN4" s="68" t="s">
        <v>469</v>
      </c>
      <c r="AO4" s="68" t="s">
        <v>469</v>
      </c>
      <c r="AP4" s="68" t="s">
        <v>470</v>
      </c>
      <c r="AQ4" s="68" t="s">
        <v>470</v>
      </c>
      <c r="AR4" s="68" t="s">
        <v>468</v>
      </c>
      <c r="AS4" s="68" t="s">
        <v>468</v>
      </c>
      <c r="AT4" s="68" t="s">
        <v>468</v>
      </c>
      <c r="AU4" s="68" t="s">
        <v>470</v>
      </c>
      <c r="AV4" s="68" t="s">
        <v>470</v>
      </c>
      <c r="AW4" s="68" t="s">
        <v>470</v>
      </c>
      <c r="AX4" s="68" t="s">
        <v>791</v>
      </c>
      <c r="AY4" s="68" t="s">
        <v>470</v>
      </c>
      <c r="AZ4" s="68" t="s">
        <v>470</v>
      </c>
      <c r="BA4" s="68" t="s">
        <v>477</v>
      </c>
      <c r="BB4" s="68"/>
      <c r="BC4" s="68" t="s">
        <v>469</v>
      </c>
      <c r="BD4" s="68" t="s">
        <v>469</v>
      </c>
      <c r="BE4" s="68" t="s">
        <v>471</v>
      </c>
      <c r="BF4" s="68" t="s">
        <v>471</v>
      </c>
      <c r="BG4" s="68" t="s">
        <v>471</v>
      </c>
    </row>
    <row r="5" spans="1:59" s="8" customFormat="1">
      <c r="A5" t="s">
        <v>65</v>
      </c>
      <c r="B5" t="s">
        <v>66</v>
      </c>
      <c r="C5" s="110" t="s">
        <v>67</v>
      </c>
      <c r="D5" s="64">
        <v>1.4696969696969697</v>
      </c>
      <c r="E5" s="203">
        <v>790015</v>
      </c>
      <c r="F5" s="203">
        <v>609863</v>
      </c>
      <c r="G5" s="66">
        <v>1901.8144081048631</v>
      </c>
      <c r="H5" s="64">
        <v>0.12735250000000001</v>
      </c>
      <c r="I5" s="195">
        <v>576127.30434782605</v>
      </c>
      <c r="J5" s="64">
        <v>4.3478260869565216E-2</v>
      </c>
      <c r="K5" s="66">
        <v>5</v>
      </c>
      <c r="L5" s="66">
        <v>434</v>
      </c>
      <c r="M5" s="64">
        <v>0.9689527153968811</v>
      </c>
      <c r="N5" s="64">
        <v>628</v>
      </c>
      <c r="O5" s="64">
        <v>0.4</v>
      </c>
      <c r="P5" s="64">
        <v>0.39543418905178268</v>
      </c>
      <c r="Q5" s="64">
        <v>578.94000000000005</v>
      </c>
      <c r="R5" s="66">
        <v>416800265</v>
      </c>
      <c r="S5" s="66">
        <v>1555.64</v>
      </c>
      <c r="T5" s="66">
        <v>1392.36</v>
      </c>
      <c r="U5" s="64">
        <v>7.736195100662477</v>
      </c>
      <c r="V5" s="64">
        <v>78.78</v>
      </c>
      <c r="W5" s="64">
        <v>8.6000000000000014</v>
      </c>
      <c r="X5" s="64">
        <v>0.13338373875629866</v>
      </c>
      <c r="Y5" s="207">
        <v>96.5</v>
      </c>
      <c r="Z5" s="64">
        <v>88</v>
      </c>
      <c r="AA5" s="64">
        <v>44</v>
      </c>
      <c r="AB5" s="64">
        <v>0.46</v>
      </c>
      <c r="AC5" s="64">
        <v>0</v>
      </c>
      <c r="AD5" s="64">
        <v>52.307692307692307</v>
      </c>
      <c r="AE5" s="64">
        <v>152.70888947570401</v>
      </c>
      <c r="AF5" s="64">
        <v>85.86</v>
      </c>
      <c r="AG5" s="64">
        <v>0.57699999999999996</v>
      </c>
      <c r="AH5" s="64">
        <v>0.374</v>
      </c>
      <c r="AI5" s="66">
        <v>0</v>
      </c>
      <c r="AJ5" s="66">
        <v>269302.15384615387</v>
      </c>
      <c r="AK5" s="66">
        <v>0</v>
      </c>
      <c r="AL5" s="66">
        <v>182521</v>
      </c>
      <c r="AM5" s="66">
        <v>133994</v>
      </c>
      <c r="AN5" s="66">
        <v>379</v>
      </c>
      <c r="AO5" s="66">
        <v>0</v>
      </c>
      <c r="AP5" s="64">
        <v>11.216666666666665</v>
      </c>
      <c r="AQ5" s="64">
        <v>5.6</v>
      </c>
      <c r="AR5" s="202">
        <v>3.7166666666666672</v>
      </c>
      <c r="AS5" s="64">
        <v>-0.82515537738800049</v>
      </c>
      <c r="AT5" s="64">
        <v>41</v>
      </c>
      <c r="AU5" s="64">
        <v>4.4581018922227518</v>
      </c>
      <c r="AV5" s="64">
        <v>38.200000000000003</v>
      </c>
      <c r="AW5" s="64">
        <v>19.9237</v>
      </c>
      <c r="AX5" s="64">
        <v>112</v>
      </c>
      <c r="AY5" s="64">
        <v>16.4373</v>
      </c>
      <c r="AZ5" s="64">
        <v>52.06221</v>
      </c>
      <c r="BA5" s="204" t="s">
        <v>478</v>
      </c>
      <c r="BB5" s="204">
        <v>2080724</v>
      </c>
      <c r="BC5" s="66">
        <v>2190273.815586905</v>
      </c>
      <c r="BD5" s="64">
        <v>20903278</v>
      </c>
      <c r="BE5" s="202">
        <v>0.85169499999999987</v>
      </c>
      <c r="BF5" s="202">
        <v>1.55</v>
      </c>
      <c r="BG5" s="202">
        <v>2.3012790000000001</v>
      </c>
    </row>
    <row r="6" spans="1:59" s="8" customFormat="1">
      <c r="A6" t="s">
        <v>68</v>
      </c>
      <c r="B6" t="s">
        <v>66</v>
      </c>
      <c r="C6" s="110" t="s">
        <v>69</v>
      </c>
      <c r="D6" s="64">
        <v>1</v>
      </c>
      <c r="E6" s="203">
        <v>62160</v>
      </c>
      <c r="F6" s="203">
        <v>61335</v>
      </c>
      <c r="G6" s="66">
        <v>151.6331213798523</v>
      </c>
      <c r="H6" s="64">
        <v>4.0820000000000009E-2</v>
      </c>
      <c r="I6" s="195">
        <v>576127.30434782605</v>
      </c>
      <c r="J6" s="64">
        <v>4.3478260869565216E-2</v>
      </c>
      <c r="K6" s="66">
        <v>3</v>
      </c>
      <c r="L6" s="66">
        <v>106</v>
      </c>
      <c r="M6" s="64">
        <v>0.9689527153968811</v>
      </c>
      <c r="N6" s="64">
        <v>140</v>
      </c>
      <c r="O6" s="64">
        <v>0.45300000000000001</v>
      </c>
      <c r="P6" s="64">
        <v>0.30761183424300681</v>
      </c>
      <c r="Q6" s="64">
        <v>578.94000000000005</v>
      </c>
      <c r="R6" s="66">
        <v>416800265</v>
      </c>
      <c r="S6" s="66">
        <v>1555.64</v>
      </c>
      <c r="T6" s="66">
        <v>1392.36</v>
      </c>
      <c r="U6" s="64">
        <v>7.736195100662477</v>
      </c>
      <c r="V6" s="64">
        <v>78.78</v>
      </c>
      <c r="W6" s="64">
        <v>6.3</v>
      </c>
      <c r="X6" s="64">
        <v>5.8976702392745786E-2</v>
      </c>
      <c r="Y6" s="207">
        <v>96.5</v>
      </c>
      <c r="Z6" s="64">
        <v>112.7</v>
      </c>
      <c r="AA6" s="64">
        <v>44</v>
      </c>
      <c r="AB6" s="64">
        <v>0.5</v>
      </c>
      <c r="AC6" s="64">
        <v>0</v>
      </c>
      <c r="AD6" s="64">
        <v>52.307692307692307</v>
      </c>
      <c r="AE6" s="64">
        <v>152.70888947570401</v>
      </c>
      <c r="AF6" s="64">
        <v>85.86</v>
      </c>
      <c r="AG6" s="64">
        <v>0.57699999999999996</v>
      </c>
      <c r="AH6" s="64">
        <v>0.374</v>
      </c>
      <c r="AI6" s="66">
        <v>0</v>
      </c>
      <c r="AJ6" s="66">
        <v>269302.15384615387</v>
      </c>
      <c r="AK6" s="66">
        <v>0</v>
      </c>
      <c r="AL6" s="66">
        <v>23766</v>
      </c>
      <c r="AM6" s="66">
        <v>27485</v>
      </c>
      <c r="AN6" s="66">
        <v>0</v>
      </c>
      <c r="AO6" s="66">
        <v>0</v>
      </c>
      <c r="AP6" s="64">
        <v>4.75</v>
      </c>
      <c r="AQ6" s="64">
        <v>5</v>
      </c>
      <c r="AR6" s="202">
        <v>3.7166666666666672</v>
      </c>
      <c r="AS6" s="64">
        <v>-0.82515537738800049</v>
      </c>
      <c r="AT6" s="64">
        <v>41</v>
      </c>
      <c r="AU6" s="64">
        <v>24.402241936377173</v>
      </c>
      <c r="AV6" s="64">
        <v>36.5</v>
      </c>
      <c r="AW6" s="64">
        <v>19.9237</v>
      </c>
      <c r="AX6" s="64">
        <v>112</v>
      </c>
      <c r="AY6" s="64">
        <v>24.670459999999999</v>
      </c>
      <c r="AZ6" s="64">
        <v>54.008130000000001</v>
      </c>
      <c r="BA6" s="204" t="s">
        <v>478</v>
      </c>
      <c r="BB6" s="204">
        <v>920009</v>
      </c>
      <c r="BC6" s="66">
        <v>1456373.486037835</v>
      </c>
      <c r="BD6" s="64">
        <v>20903278</v>
      </c>
      <c r="BE6" s="202">
        <v>0.85169499999999987</v>
      </c>
      <c r="BF6" s="202">
        <v>1.55</v>
      </c>
      <c r="BG6" s="202">
        <v>2.3012790000000001</v>
      </c>
    </row>
    <row r="7" spans="1:59" s="8" customFormat="1">
      <c r="A7" t="s">
        <v>70</v>
      </c>
      <c r="B7" t="s">
        <v>66</v>
      </c>
      <c r="C7" s="110" t="s">
        <v>71</v>
      </c>
      <c r="D7" s="64">
        <v>1.6666666666666667</v>
      </c>
      <c r="E7" s="203">
        <v>26996</v>
      </c>
      <c r="F7" s="203">
        <v>715942</v>
      </c>
      <c r="G7" s="66">
        <v>12.38339600920677</v>
      </c>
      <c r="H7" s="64">
        <v>8.5177499999999989E-2</v>
      </c>
      <c r="I7" s="195">
        <v>576127.30434782605</v>
      </c>
      <c r="J7" s="64">
        <v>8.6956521739130432E-2</v>
      </c>
      <c r="K7" s="66">
        <v>3</v>
      </c>
      <c r="L7" s="66">
        <v>15</v>
      </c>
      <c r="M7" s="64">
        <v>0.9689527153968811</v>
      </c>
      <c r="N7" s="64">
        <v>1</v>
      </c>
      <c r="O7" s="64">
        <v>0.54</v>
      </c>
      <c r="P7" s="64">
        <v>8.8285781247118306E-2</v>
      </c>
      <c r="Q7" s="64">
        <v>578.94000000000005</v>
      </c>
      <c r="R7" s="66">
        <v>416800265</v>
      </c>
      <c r="S7" s="66">
        <v>1555.64</v>
      </c>
      <c r="T7" s="66">
        <v>1392.36</v>
      </c>
      <c r="U7" s="64">
        <v>7.736195100662477</v>
      </c>
      <c r="V7" s="64">
        <v>78.78</v>
      </c>
      <c r="W7" s="64">
        <v>12.1</v>
      </c>
      <c r="X7" s="64">
        <v>0.2250085344232553</v>
      </c>
      <c r="Y7" s="207">
        <v>96.5</v>
      </c>
      <c r="Z7" s="64">
        <v>112.3</v>
      </c>
      <c r="AA7" s="64">
        <v>44</v>
      </c>
      <c r="AB7" s="64">
        <v>1.25</v>
      </c>
      <c r="AC7" s="64">
        <v>0</v>
      </c>
      <c r="AD7" s="64">
        <v>52.307692307692307</v>
      </c>
      <c r="AE7" s="64">
        <v>152.70888947570401</v>
      </c>
      <c r="AF7" s="64">
        <v>85.86</v>
      </c>
      <c r="AG7" s="64">
        <v>0.57699999999999996</v>
      </c>
      <c r="AH7" s="64">
        <v>0.374</v>
      </c>
      <c r="AI7" s="66">
        <v>0</v>
      </c>
      <c r="AJ7" s="66">
        <v>269302.15384615387</v>
      </c>
      <c r="AK7" s="66">
        <v>0</v>
      </c>
      <c r="AL7" s="66">
        <v>70760</v>
      </c>
      <c r="AM7" s="66">
        <v>59822</v>
      </c>
      <c r="AN7" s="66">
        <v>4547</v>
      </c>
      <c r="AO7" s="66">
        <v>0</v>
      </c>
      <c r="AP7" s="64">
        <v>9</v>
      </c>
      <c r="AQ7" s="64">
        <v>3.7</v>
      </c>
      <c r="AR7" s="202">
        <v>3.7166666666666672</v>
      </c>
      <c r="AS7" s="64">
        <v>-0.82515537738800049</v>
      </c>
      <c r="AT7" s="64">
        <v>41</v>
      </c>
      <c r="AU7" s="64">
        <v>48.452528460210445</v>
      </c>
      <c r="AV7" s="64">
        <v>75.900000000000006</v>
      </c>
      <c r="AW7" s="64">
        <v>19.9237</v>
      </c>
      <c r="AX7" s="64">
        <v>112</v>
      </c>
      <c r="AY7" s="64">
        <v>56.623800000000003</v>
      </c>
      <c r="AZ7" s="64">
        <v>81.078869999999995</v>
      </c>
      <c r="BA7" s="204" t="s">
        <v>478</v>
      </c>
      <c r="BB7" s="204">
        <v>3510028</v>
      </c>
      <c r="BC7" s="66">
        <v>4936340.6299687698</v>
      </c>
      <c r="BD7" s="64">
        <v>20903278</v>
      </c>
      <c r="BE7" s="202">
        <v>0.85169499999999987</v>
      </c>
      <c r="BF7" s="202">
        <v>1.55</v>
      </c>
      <c r="BG7" s="202">
        <v>2.3012790000000001</v>
      </c>
    </row>
    <row r="8" spans="1:59" s="8" customFormat="1">
      <c r="A8" t="s">
        <v>72</v>
      </c>
      <c r="B8" t="s">
        <v>66</v>
      </c>
      <c r="C8" s="110" t="s">
        <v>73</v>
      </c>
      <c r="D8" s="64">
        <v>1.4848484848484849</v>
      </c>
      <c r="E8" s="203">
        <v>341414</v>
      </c>
      <c r="F8" s="203">
        <v>246614</v>
      </c>
      <c r="G8" s="66">
        <v>2115</v>
      </c>
      <c r="H8" s="64">
        <v>8.6382000000000014E-2</v>
      </c>
      <c r="I8" s="195">
        <v>576127.30434782605</v>
      </c>
      <c r="J8" s="64">
        <v>8.6956521739130432E-2</v>
      </c>
      <c r="K8" s="66">
        <v>3</v>
      </c>
      <c r="L8" s="66">
        <v>287</v>
      </c>
      <c r="M8" s="64">
        <v>0.9689527153968811</v>
      </c>
      <c r="N8" s="64">
        <v>786</v>
      </c>
      <c r="O8" s="64">
        <v>0.4</v>
      </c>
      <c r="P8" s="64">
        <v>0.37022752126804243</v>
      </c>
      <c r="Q8" s="64">
        <v>578.94000000000005</v>
      </c>
      <c r="R8" s="66">
        <v>416800265</v>
      </c>
      <c r="S8" s="66">
        <v>1555.64</v>
      </c>
      <c r="T8" s="66">
        <v>1392.36</v>
      </c>
      <c r="U8" s="64">
        <v>7.736195100662477</v>
      </c>
      <c r="V8" s="64">
        <v>78.78</v>
      </c>
      <c r="W8" s="64">
        <v>9.35</v>
      </c>
      <c r="X8" s="64">
        <v>0.11212682000873238</v>
      </c>
      <c r="Y8" s="207">
        <v>96.5</v>
      </c>
      <c r="Z8" s="64">
        <v>94.1</v>
      </c>
      <c r="AA8" s="64">
        <v>44</v>
      </c>
      <c r="AB8" s="64">
        <v>0.45</v>
      </c>
      <c r="AC8" s="64">
        <v>0</v>
      </c>
      <c r="AD8" s="64">
        <v>52.307692307692307</v>
      </c>
      <c r="AE8" s="64">
        <v>152.70888947570401</v>
      </c>
      <c r="AF8" s="64">
        <v>85.86</v>
      </c>
      <c r="AG8" s="64">
        <v>0.57699999999999996</v>
      </c>
      <c r="AH8" s="64">
        <v>0.374</v>
      </c>
      <c r="AI8" s="66">
        <v>0</v>
      </c>
      <c r="AJ8" s="66">
        <v>269302.15384615387</v>
      </c>
      <c r="AK8" s="66">
        <v>0</v>
      </c>
      <c r="AL8" s="66">
        <v>195840</v>
      </c>
      <c r="AM8" s="66">
        <v>66192</v>
      </c>
      <c r="AN8" s="66">
        <v>0</v>
      </c>
      <c r="AO8" s="66">
        <v>0</v>
      </c>
      <c r="AP8" s="64">
        <v>6.6333333333333329</v>
      </c>
      <c r="AQ8" s="64">
        <v>7</v>
      </c>
      <c r="AR8" s="202">
        <v>3.7166666666666672</v>
      </c>
      <c r="AS8" s="64">
        <v>-0.82515537738800049</v>
      </c>
      <c r="AT8" s="64">
        <v>41</v>
      </c>
      <c r="AU8" s="64">
        <v>5.0446942464625888</v>
      </c>
      <c r="AV8" s="64">
        <v>29.7</v>
      </c>
      <c r="AW8" s="64">
        <v>19.9237</v>
      </c>
      <c r="AX8" s="64">
        <v>112</v>
      </c>
      <c r="AY8" s="64">
        <v>19.846440000000001</v>
      </c>
      <c r="AZ8" s="64">
        <v>46.82179</v>
      </c>
      <c r="BA8" s="204" t="s">
        <v>478</v>
      </c>
      <c r="BB8" s="204">
        <v>1749126</v>
      </c>
      <c r="BC8" s="66">
        <v>2029618.1033251351</v>
      </c>
      <c r="BD8" s="64">
        <v>20903278</v>
      </c>
      <c r="BE8" s="202">
        <v>0.85169499999999987</v>
      </c>
      <c r="BF8" s="202">
        <v>1.55</v>
      </c>
      <c r="BG8" s="202">
        <v>2.3012790000000001</v>
      </c>
    </row>
    <row r="9" spans="1:59" s="8" customFormat="1">
      <c r="A9" t="s">
        <v>74</v>
      </c>
      <c r="B9" t="s">
        <v>66</v>
      </c>
      <c r="C9" s="110" t="s">
        <v>75</v>
      </c>
      <c r="D9" s="64">
        <v>2.4722222222222223</v>
      </c>
      <c r="E9" s="203">
        <v>934632</v>
      </c>
      <c r="F9" s="203">
        <v>151521</v>
      </c>
      <c r="G9" s="66">
        <v>969</v>
      </c>
      <c r="H9" s="64">
        <v>0.11207249999999999</v>
      </c>
      <c r="I9" s="195">
        <v>576127.30434782605</v>
      </c>
      <c r="J9" s="64">
        <v>0.17391304347826086</v>
      </c>
      <c r="K9" s="66">
        <v>3</v>
      </c>
      <c r="L9" s="66">
        <v>466</v>
      </c>
      <c r="M9" s="64">
        <v>0.9689527153968811</v>
      </c>
      <c r="N9" s="64">
        <v>942</v>
      </c>
      <c r="O9" s="64">
        <v>0.39</v>
      </c>
      <c r="P9" s="64">
        <v>0.45423163211244899</v>
      </c>
      <c r="Q9" s="64">
        <v>578.94000000000005</v>
      </c>
      <c r="R9" s="66">
        <v>416800265</v>
      </c>
      <c r="S9" s="66">
        <v>1555.64</v>
      </c>
      <c r="T9" s="66">
        <v>1392.36</v>
      </c>
      <c r="U9" s="64">
        <v>7.736195100662477</v>
      </c>
      <c r="V9" s="64">
        <v>78.78</v>
      </c>
      <c r="W9" s="64">
        <v>7.5</v>
      </c>
      <c r="X9" s="64">
        <v>0.13373746730004463</v>
      </c>
      <c r="Y9" s="207">
        <v>96.5</v>
      </c>
      <c r="Z9" s="64">
        <v>97.2</v>
      </c>
      <c r="AA9" s="64">
        <v>44</v>
      </c>
      <c r="AB9" s="64">
        <v>0.34</v>
      </c>
      <c r="AC9" s="64">
        <v>0</v>
      </c>
      <c r="AD9" s="64">
        <v>52.307692307692307</v>
      </c>
      <c r="AE9" s="64">
        <v>152.70888947570401</v>
      </c>
      <c r="AF9" s="64">
        <v>85.86</v>
      </c>
      <c r="AG9" s="64">
        <v>0.57699999999999996</v>
      </c>
      <c r="AH9" s="64">
        <v>0.374</v>
      </c>
      <c r="AI9" s="66">
        <v>0</v>
      </c>
      <c r="AJ9" s="66">
        <v>269302.15384615387</v>
      </c>
      <c r="AK9" s="66">
        <v>0</v>
      </c>
      <c r="AL9" s="66">
        <v>571073</v>
      </c>
      <c r="AM9" s="66">
        <v>493954</v>
      </c>
      <c r="AN9" s="66">
        <v>0</v>
      </c>
      <c r="AO9" s="66">
        <v>0</v>
      </c>
      <c r="AP9" s="64">
        <v>11.366666666666665</v>
      </c>
      <c r="AQ9" s="64">
        <v>15.5</v>
      </c>
      <c r="AR9" s="202">
        <v>3.7166666666666672</v>
      </c>
      <c r="AS9" s="64">
        <v>-0.82515537738800049</v>
      </c>
      <c r="AT9" s="64">
        <v>41</v>
      </c>
      <c r="AU9" s="64">
        <v>3.9888280088308838</v>
      </c>
      <c r="AV9" s="64">
        <v>22.1</v>
      </c>
      <c r="AW9" s="64">
        <v>19.9237</v>
      </c>
      <c r="AX9" s="64">
        <v>112</v>
      </c>
      <c r="AY9" s="64">
        <v>34.215699999999998</v>
      </c>
      <c r="AZ9" s="64">
        <v>42.58717</v>
      </c>
      <c r="BA9" s="204" t="s">
        <v>478</v>
      </c>
      <c r="BB9" s="204">
        <v>2086242</v>
      </c>
      <c r="BC9" s="66">
        <v>2037285.7669105439</v>
      </c>
      <c r="BD9" s="64">
        <v>20903278</v>
      </c>
      <c r="BE9" s="202">
        <v>0.85169499999999987</v>
      </c>
      <c r="BF9" s="202">
        <v>1.55</v>
      </c>
      <c r="BG9" s="202">
        <v>2.3012790000000001</v>
      </c>
    </row>
    <row r="10" spans="1:59" s="8" customFormat="1">
      <c r="A10" t="s">
        <v>76</v>
      </c>
      <c r="B10" t="s">
        <v>66</v>
      </c>
      <c r="C10" s="110" t="s">
        <v>77</v>
      </c>
      <c r="D10" s="64">
        <v>1.3863636363636365</v>
      </c>
      <c r="E10" s="203">
        <v>465000</v>
      </c>
      <c r="F10" s="203">
        <v>552622</v>
      </c>
      <c r="G10" s="66">
        <v>136</v>
      </c>
      <c r="H10" s="64">
        <v>0.10589</v>
      </c>
      <c r="I10" s="195">
        <v>576127.30434782605</v>
      </c>
      <c r="J10" s="64">
        <v>8.6956521739130432E-2</v>
      </c>
      <c r="K10" s="66">
        <v>3</v>
      </c>
      <c r="L10" s="66">
        <v>26</v>
      </c>
      <c r="M10" s="64">
        <v>0.9689527153968811</v>
      </c>
      <c r="N10" s="64">
        <v>61</v>
      </c>
      <c r="O10" s="64">
        <v>0.42899999999999999</v>
      </c>
      <c r="P10" s="64">
        <v>0.37686776087665058</v>
      </c>
      <c r="Q10" s="64">
        <v>578.94000000000005</v>
      </c>
      <c r="R10" s="66">
        <v>416800265</v>
      </c>
      <c r="S10" s="66">
        <v>1555.64</v>
      </c>
      <c r="T10" s="66">
        <v>1392.36</v>
      </c>
      <c r="U10" s="64">
        <v>7.736195100662477</v>
      </c>
      <c r="V10" s="64">
        <v>78.78</v>
      </c>
      <c r="W10" s="64">
        <v>9.6499999999999986</v>
      </c>
      <c r="X10" s="64">
        <v>0.1172137031424534</v>
      </c>
      <c r="Y10" s="207">
        <v>96.5</v>
      </c>
      <c r="Z10" s="64">
        <v>103.2</v>
      </c>
      <c r="AA10" s="64">
        <v>44</v>
      </c>
      <c r="AB10" s="64">
        <v>0.64</v>
      </c>
      <c r="AC10" s="64">
        <v>0</v>
      </c>
      <c r="AD10" s="64">
        <v>52.307692307692307</v>
      </c>
      <c r="AE10" s="64">
        <v>152.70888947570401</v>
      </c>
      <c r="AF10" s="64">
        <v>85.86</v>
      </c>
      <c r="AG10" s="64">
        <v>0.57699999999999996</v>
      </c>
      <c r="AH10" s="64">
        <v>0.374</v>
      </c>
      <c r="AI10" s="66">
        <v>0</v>
      </c>
      <c r="AJ10" s="66">
        <v>269302.15384615387</v>
      </c>
      <c r="AK10" s="66">
        <v>0</v>
      </c>
      <c r="AL10" s="66">
        <v>112758</v>
      </c>
      <c r="AM10" s="66">
        <v>55556</v>
      </c>
      <c r="AN10" s="66">
        <v>1</v>
      </c>
      <c r="AO10" s="66">
        <v>0</v>
      </c>
      <c r="AP10" s="64">
        <v>7.85</v>
      </c>
      <c r="AQ10" s="64">
        <v>10.7</v>
      </c>
      <c r="AR10" s="202">
        <v>3.7166666666666672</v>
      </c>
      <c r="AS10" s="64">
        <v>-0.82515537738800049</v>
      </c>
      <c r="AT10" s="64">
        <v>41</v>
      </c>
      <c r="AU10" s="64">
        <v>7.2737451925739656</v>
      </c>
      <c r="AV10" s="64">
        <v>31.7</v>
      </c>
      <c r="AW10" s="64">
        <v>19.9237</v>
      </c>
      <c r="AX10" s="64">
        <v>112</v>
      </c>
      <c r="AY10" s="64">
        <v>33.119590000000002</v>
      </c>
      <c r="AZ10" s="64">
        <v>41.911810000000003</v>
      </c>
      <c r="BA10" s="204" t="s">
        <v>478</v>
      </c>
      <c r="BB10" s="204">
        <v>1828479</v>
      </c>
      <c r="BC10" s="66">
        <v>1975087.885142687</v>
      </c>
      <c r="BD10" s="64">
        <v>20903278</v>
      </c>
      <c r="BE10" s="202">
        <v>0.85169499999999987</v>
      </c>
      <c r="BF10" s="202">
        <v>1.55</v>
      </c>
      <c r="BG10" s="202">
        <v>2.3012790000000001</v>
      </c>
    </row>
    <row r="11" spans="1:59" s="8" customFormat="1">
      <c r="A11" t="s">
        <v>78</v>
      </c>
      <c r="B11" t="s">
        <v>66</v>
      </c>
      <c r="C11" s="110" t="s">
        <v>79</v>
      </c>
      <c r="D11" s="64">
        <v>1.3636363636363635</v>
      </c>
      <c r="E11" s="203">
        <v>236102</v>
      </c>
      <c r="F11" s="203">
        <v>184772</v>
      </c>
      <c r="G11" s="66">
        <v>105</v>
      </c>
      <c r="H11" s="64">
        <v>8.9322499999999999E-2</v>
      </c>
      <c r="I11" s="195">
        <v>576127.30434782605</v>
      </c>
      <c r="J11" s="64">
        <v>4.3478260869565216E-2</v>
      </c>
      <c r="K11" s="66">
        <v>3</v>
      </c>
      <c r="L11" s="66">
        <v>6</v>
      </c>
      <c r="M11" s="64">
        <v>0.9689527153968811</v>
      </c>
      <c r="N11" s="64">
        <v>1</v>
      </c>
      <c r="O11" s="64">
        <v>0.41899999999999998</v>
      </c>
      <c r="P11" s="64">
        <v>0.34041786189394141</v>
      </c>
      <c r="Q11" s="64">
        <v>578.94000000000005</v>
      </c>
      <c r="R11" s="66">
        <v>416800265</v>
      </c>
      <c r="S11" s="66">
        <v>1555.64</v>
      </c>
      <c r="T11" s="66">
        <v>1392.36</v>
      </c>
      <c r="U11" s="64">
        <v>7.736195100662477</v>
      </c>
      <c r="V11" s="64">
        <v>78.78</v>
      </c>
      <c r="W11" s="64">
        <v>7.65</v>
      </c>
      <c r="X11" s="64">
        <v>5.4980364744020432E-2</v>
      </c>
      <c r="Y11" s="207">
        <v>96.5</v>
      </c>
      <c r="Z11" s="64">
        <v>83.5</v>
      </c>
      <c r="AA11" s="64">
        <v>44</v>
      </c>
      <c r="AB11" s="64">
        <v>0.44</v>
      </c>
      <c r="AC11" s="64">
        <v>0</v>
      </c>
      <c r="AD11" s="64">
        <v>52.307692307692307</v>
      </c>
      <c r="AE11" s="64">
        <v>152.70888947570401</v>
      </c>
      <c r="AF11" s="64">
        <v>85.86</v>
      </c>
      <c r="AG11" s="64">
        <v>0.57699999999999996</v>
      </c>
      <c r="AH11" s="64">
        <v>0.374</v>
      </c>
      <c r="AI11" s="66">
        <v>0</v>
      </c>
      <c r="AJ11" s="66">
        <v>269302.15384615387</v>
      </c>
      <c r="AK11" s="66">
        <v>0</v>
      </c>
      <c r="AL11" s="66">
        <v>31435</v>
      </c>
      <c r="AM11" s="66">
        <v>9984</v>
      </c>
      <c r="AN11" s="66">
        <v>0</v>
      </c>
      <c r="AO11" s="66">
        <v>0</v>
      </c>
      <c r="AP11" s="64">
        <v>6</v>
      </c>
      <c r="AQ11" s="64">
        <v>6.5</v>
      </c>
      <c r="AR11" s="202">
        <v>3.7166666666666672</v>
      </c>
      <c r="AS11" s="64">
        <v>-0.82515537738800049</v>
      </c>
      <c r="AT11" s="64">
        <v>41</v>
      </c>
      <c r="AU11" s="64">
        <v>3.7541910671349501</v>
      </c>
      <c r="AV11" s="64">
        <v>32.4</v>
      </c>
      <c r="AW11" s="64">
        <v>19.9237</v>
      </c>
      <c r="AX11" s="64">
        <v>112</v>
      </c>
      <c r="AY11" s="64">
        <v>21.54663</v>
      </c>
      <c r="AZ11" s="64">
        <v>62.89799</v>
      </c>
      <c r="BA11" s="204" t="s">
        <v>478</v>
      </c>
      <c r="BB11" s="204">
        <v>857668</v>
      </c>
      <c r="BC11" s="66">
        <v>958048.50086768391</v>
      </c>
      <c r="BD11" s="64">
        <v>20903278</v>
      </c>
      <c r="BE11" s="202">
        <v>0.85169499999999987</v>
      </c>
      <c r="BF11" s="202">
        <v>1.55</v>
      </c>
      <c r="BG11" s="202">
        <v>2.3012790000000001</v>
      </c>
    </row>
    <row r="12" spans="1:59" s="8" customFormat="1">
      <c r="A12" t="s">
        <v>80</v>
      </c>
      <c r="B12" t="s">
        <v>66</v>
      </c>
      <c r="C12" s="110" t="s">
        <v>81</v>
      </c>
      <c r="D12" s="64">
        <v>2.2711864406779663</v>
      </c>
      <c r="E12" s="203">
        <v>811846</v>
      </c>
      <c r="F12" s="203">
        <v>188756</v>
      </c>
      <c r="G12" s="66">
        <v>3018.7771408812218</v>
      </c>
      <c r="H12" s="64">
        <v>7.726849999999999E-2</v>
      </c>
      <c r="I12" s="195">
        <v>576127.30434782605</v>
      </c>
      <c r="J12" s="64">
        <v>8.6956521739130432E-2</v>
      </c>
      <c r="K12" s="66">
        <v>3</v>
      </c>
      <c r="L12" s="66">
        <v>671</v>
      </c>
      <c r="M12" s="64">
        <v>0.9689527153968811</v>
      </c>
      <c r="N12" s="64">
        <v>1027</v>
      </c>
      <c r="O12" s="64">
        <v>0.375</v>
      </c>
      <c r="P12" s="64">
        <v>0.5276079124445916</v>
      </c>
      <c r="Q12" s="64">
        <v>578.94000000000005</v>
      </c>
      <c r="R12" s="66">
        <v>416800265</v>
      </c>
      <c r="S12" s="66">
        <v>1555.64</v>
      </c>
      <c r="T12" s="66">
        <v>1392.36</v>
      </c>
      <c r="U12" s="64">
        <v>7.736195100662477</v>
      </c>
      <c r="V12" s="64">
        <v>78.78</v>
      </c>
      <c r="W12" s="64">
        <v>18.7</v>
      </c>
      <c r="X12" s="64">
        <v>0.14004220742435747</v>
      </c>
      <c r="Y12" s="207">
        <v>96.5</v>
      </c>
      <c r="Z12" s="64">
        <v>102.8</v>
      </c>
      <c r="AA12" s="64">
        <v>44</v>
      </c>
      <c r="AB12" s="64">
        <v>0.14000000000000001</v>
      </c>
      <c r="AC12" s="64">
        <v>3</v>
      </c>
      <c r="AD12" s="64">
        <v>52.307692307692307</v>
      </c>
      <c r="AE12" s="64">
        <v>152.70888947570401</v>
      </c>
      <c r="AF12" s="64">
        <v>85.86</v>
      </c>
      <c r="AG12" s="64">
        <v>0.57699999999999996</v>
      </c>
      <c r="AH12" s="64">
        <v>0.374</v>
      </c>
      <c r="AI12" s="66">
        <v>0</v>
      </c>
      <c r="AJ12" s="66">
        <v>269302.15384615387</v>
      </c>
      <c r="AK12" s="66">
        <v>0</v>
      </c>
      <c r="AL12" s="66">
        <v>462679</v>
      </c>
      <c r="AM12" s="66">
        <v>219719</v>
      </c>
      <c r="AN12" s="66">
        <v>733</v>
      </c>
      <c r="AO12" s="66">
        <v>0</v>
      </c>
      <c r="AP12" s="64">
        <v>10.8</v>
      </c>
      <c r="AQ12" s="64">
        <v>44.3</v>
      </c>
      <c r="AR12" s="202">
        <v>3.7166666666666672</v>
      </c>
      <c r="AS12" s="64">
        <v>-0.82515537738800049</v>
      </c>
      <c r="AT12" s="64">
        <v>41</v>
      </c>
      <c r="AU12" s="64">
        <v>7.0391082508780309</v>
      </c>
      <c r="AV12" s="64">
        <v>29.4</v>
      </c>
      <c r="AW12" s="64">
        <v>19.9237</v>
      </c>
      <c r="AX12" s="64">
        <v>112</v>
      </c>
      <c r="AY12" s="64">
        <v>6.86388</v>
      </c>
      <c r="AZ12" s="64">
        <v>50.695709999999998</v>
      </c>
      <c r="BA12" s="204" t="s">
        <v>478</v>
      </c>
      <c r="BB12" s="204">
        <v>2184593</v>
      </c>
      <c r="BC12" s="66">
        <v>2559258.4068112848</v>
      </c>
      <c r="BD12" s="64">
        <v>20903278</v>
      </c>
      <c r="BE12" s="202">
        <v>0.85169499999999987</v>
      </c>
      <c r="BF12" s="202">
        <v>1.55</v>
      </c>
      <c r="BG12" s="202">
        <v>2.3012790000000001</v>
      </c>
    </row>
    <row r="13" spans="1:59" s="8" customFormat="1">
      <c r="A13" t="s">
        <v>82</v>
      </c>
      <c r="B13" t="s">
        <v>66</v>
      </c>
      <c r="C13" s="110" t="s">
        <v>83</v>
      </c>
      <c r="D13" s="64">
        <v>1.0294117647058822</v>
      </c>
      <c r="E13" s="203">
        <v>654713</v>
      </c>
      <c r="F13" s="203">
        <v>241002</v>
      </c>
      <c r="G13" s="66">
        <v>682</v>
      </c>
      <c r="H13" s="64">
        <v>7.4705000000000021E-2</v>
      </c>
      <c r="I13" s="195">
        <v>576127.30434782605</v>
      </c>
      <c r="J13" s="64">
        <v>4.3478260869565216E-2</v>
      </c>
      <c r="K13" s="66">
        <v>0</v>
      </c>
      <c r="L13" s="66">
        <v>179</v>
      </c>
      <c r="M13" s="64">
        <v>0.9689527153968811</v>
      </c>
      <c r="N13" s="64">
        <v>209</v>
      </c>
      <c r="O13" s="64">
        <v>0.46899999999999997</v>
      </c>
      <c r="P13" s="64">
        <v>0.27088161618911211</v>
      </c>
      <c r="Q13" s="64">
        <v>578.94000000000005</v>
      </c>
      <c r="R13" s="66">
        <v>416800265</v>
      </c>
      <c r="S13" s="66">
        <v>1555.64</v>
      </c>
      <c r="T13" s="66">
        <v>1392.36</v>
      </c>
      <c r="U13" s="64">
        <v>7.736195100662477</v>
      </c>
      <c r="V13" s="64">
        <v>78.78</v>
      </c>
      <c r="W13" s="64">
        <v>7</v>
      </c>
      <c r="X13" s="64">
        <v>0.16093417934344501</v>
      </c>
      <c r="Y13" s="207">
        <v>96.5</v>
      </c>
      <c r="Z13" s="64">
        <v>111.5</v>
      </c>
      <c r="AA13" s="64">
        <v>44</v>
      </c>
      <c r="AB13" s="64">
        <v>0.98</v>
      </c>
      <c r="AC13" s="64">
        <v>0</v>
      </c>
      <c r="AD13" s="64">
        <v>52.307692307692307</v>
      </c>
      <c r="AE13" s="64">
        <v>152.70888947570401</v>
      </c>
      <c r="AF13" s="64">
        <v>85.86</v>
      </c>
      <c r="AG13" s="64">
        <v>0.57699999999999996</v>
      </c>
      <c r="AH13" s="64">
        <v>0.374</v>
      </c>
      <c r="AI13" s="66">
        <v>0</v>
      </c>
      <c r="AJ13" s="66">
        <v>269302.15384615387</v>
      </c>
      <c r="AK13" s="66">
        <v>0</v>
      </c>
      <c r="AL13" s="66">
        <v>4479</v>
      </c>
      <c r="AM13" s="66">
        <v>86160</v>
      </c>
      <c r="AN13" s="66">
        <v>3581</v>
      </c>
      <c r="AO13" s="66">
        <v>0</v>
      </c>
      <c r="AP13" s="64">
        <v>6.8</v>
      </c>
      <c r="AQ13" s="64">
        <v>3.9</v>
      </c>
      <c r="AR13" s="202">
        <v>3.7166666666666672</v>
      </c>
      <c r="AS13" s="64">
        <v>-0.82515537738800049</v>
      </c>
      <c r="AT13" s="64">
        <v>41</v>
      </c>
      <c r="AU13" s="64">
        <v>32.027942541495037</v>
      </c>
      <c r="AV13" s="64">
        <v>43.1</v>
      </c>
      <c r="AW13" s="64">
        <v>19.9237</v>
      </c>
      <c r="AX13" s="64">
        <v>112</v>
      </c>
      <c r="AY13" s="64">
        <v>38.169130000000003</v>
      </c>
      <c r="AZ13" s="64">
        <v>67.991500000000002</v>
      </c>
      <c r="BA13" s="204" t="s">
        <v>478</v>
      </c>
      <c r="BB13" s="204">
        <v>2510498</v>
      </c>
      <c r="BC13" s="66">
        <v>3639221.4581082049</v>
      </c>
      <c r="BD13" s="64">
        <v>20903278</v>
      </c>
      <c r="BE13" s="202">
        <v>0.85169499999999987</v>
      </c>
      <c r="BF13" s="202">
        <v>1.55</v>
      </c>
      <c r="BG13" s="202">
        <v>2.3012790000000001</v>
      </c>
    </row>
    <row r="14" spans="1:59" s="8" customFormat="1">
      <c r="A14" t="s">
        <v>84</v>
      </c>
      <c r="B14" t="s">
        <v>66</v>
      </c>
      <c r="C14" s="110" t="s">
        <v>85</v>
      </c>
      <c r="D14" s="64">
        <v>2.2272727272727271</v>
      </c>
      <c r="E14" s="203">
        <v>417475</v>
      </c>
      <c r="F14" s="203">
        <v>368709</v>
      </c>
      <c r="G14" s="66">
        <v>332.52801251851025</v>
      </c>
      <c r="H14" s="64">
        <v>0.11230500000000002</v>
      </c>
      <c r="I14" s="195">
        <v>576127.30434782605</v>
      </c>
      <c r="J14" s="64">
        <v>0.30434782608695654</v>
      </c>
      <c r="K14" s="66">
        <v>3</v>
      </c>
      <c r="L14" s="66">
        <v>310</v>
      </c>
      <c r="M14" s="64">
        <v>0.9689527153968811</v>
      </c>
      <c r="N14" s="64">
        <v>843</v>
      </c>
      <c r="O14" s="64">
        <v>0.41299999999999998</v>
      </c>
      <c r="P14" s="64">
        <v>0.39483099739834909</v>
      </c>
      <c r="Q14" s="64">
        <v>578.94000000000005</v>
      </c>
      <c r="R14" s="66">
        <v>416800265</v>
      </c>
      <c r="S14" s="66">
        <v>1555.64</v>
      </c>
      <c r="T14" s="66">
        <v>1392.36</v>
      </c>
      <c r="U14" s="64">
        <v>7.736195100662477</v>
      </c>
      <c r="V14" s="64">
        <v>78.78</v>
      </c>
      <c r="W14" s="64">
        <v>11.2</v>
      </c>
      <c r="X14" s="64">
        <v>0.12176332659420003</v>
      </c>
      <c r="Y14" s="207">
        <v>96.5</v>
      </c>
      <c r="Z14" s="64">
        <v>104.4</v>
      </c>
      <c r="AA14" s="64">
        <v>44</v>
      </c>
      <c r="AB14" s="64">
        <v>0.64</v>
      </c>
      <c r="AC14" s="64">
        <v>0</v>
      </c>
      <c r="AD14" s="64">
        <v>52.307692307692307</v>
      </c>
      <c r="AE14" s="64">
        <v>152.70888947570401</v>
      </c>
      <c r="AF14" s="64">
        <v>85.86</v>
      </c>
      <c r="AG14" s="64">
        <v>0.57699999999999996</v>
      </c>
      <c r="AH14" s="64">
        <v>0.374</v>
      </c>
      <c r="AI14" s="66">
        <v>0</v>
      </c>
      <c r="AJ14" s="66">
        <v>269302.15384615387</v>
      </c>
      <c r="AK14" s="66">
        <v>0</v>
      </c>
      <c r="AL14" s="66">
        <v>498284</v>
      </c>
      <c r="AM14" s="66">
        <v>256060</v>
      </c>
      <c r="AN14" s="66">
        <v>3243</v>
      </c>
      <c r="AO14" s="66">
        <v>0</v>
      </c>
      <c r="AP14" s="64">
        <v>10.649999999999999</v>
      </c>
      <c r="AQ14" s="64">
        <v>8.1999999999999993</v>
      </c>
      <c r="AR14" s="202">
        <v>3.7166666666666672</v>
      </c>
      <c r="AS14" s="64">
        <v>-0.82515537738800049</v>
      </c>
      <c r="AT14" s="64">
        <v>41</v>
      </c>
      <c r="AU14" s="64">
        <v>8.5642483719016038</v>
      </c>
      <c r="AV14" s="64">
        <v>27.5</v>
      </c>
      <c r="AW14" s="64">
        <v>19.9237</v>
      </c>
      <c r="AX14" s="64">
        <v>112</v>
      </c>
      <c r="AY14" s="64">
        <v>16.747769999999999</v>
      </c>
      <c r="AZ14" s="64">
        <v>29.559539999999998</v>
      </c>
      <c r="BA14" s="204" t="s">
        <v>478</v>
      </c>
      <c r="BB14" s="204">
        <v>1899451</v>
      </c>
      <c r="BC14" s="66">
        <v>1816657.138505867</v>
      </c>
      <c r="BD14" s="64">
        <v>20903278</v>
      </c>
      <c r="BE14" s="202">
        <v>0.85169499999999987</v>
      </c>
      <c r="BF14" s="202">
        <v>1.55</v>
      </c>
      <c r="BG14" s="202">
        <v>2.3012790000000001</v>
      </c>
    </row>
    <row r="15" spans="1:59" s="8" customFormat="1">
      <c r="A15" t="s">
        <v>86</v>
      </c>
      <c r="B15" t="s">
        <v>66</v>
      </c>
      <c r="C15" s="110" t="s">
        <v>87</v>
      </c>
      <c r="D15" s="64">
        <v>1.6363636363636365</v>
      </c>
      <c r="E15" s="203">
        <v>342074</v>
      </c>
      <c r="F15" s="203">
        <v>377650</v>
      </c>
      <c r="G15" s="66">
        <v>597.12951974790917</v>
      </c>
      <c r="H15" s="64">
        <v>8.7544999999999998E-2</v>
      </c>
      <c r="I15" s="195">
        <v>576127.30434782605</v>
      </c>
      <c r="J15" s="64">
        <v>0.13043478260869565</v>
      </c>
      <c r="K15" s="66">
        <v>0</v>
      </c>
      <c r="L15" s="66">
        <v>1</v>
      </c>
      <c r="M15" s="64">
        <v>0.9689527153968811</v>
      </c>
      <c r="N15" s="64">
        <v>0</v>
      </c>
      <c r="O15" s="64">
        <v>0.41699999999999998</v>
      </c>
      <c r="P15" s="64">
        <v>0.37055774191964319</v>
      </c>
      <c r="Q15" s="64">
        <v>578.94000000000005</v>
      </c>
      <c r="R15" s="66">
        <v>416800265</v>
      </c>
      <c r="S15" s="66">
        <v>1555.64</v>
      </c>
      <c r="T15" s="66">
        <v>1392.36</v>
      </c>
      <c r="U15" s="64">
        <v>7.736195100662477</v>
      </c>
      <c r="V15" s="64">
        <v>78.78</v>
      </c>
      <c r="W15" s="64">
        <v>10.45</v>
      </c>
      <c r="X15" s="64">
        <v>6.8909051172738184E-2</v>
      </c>
      <c r="Y15" s="207">
        <v>96.5</v>
      </c>
      <c r="Z15" s="64">
        <v>97.7</v>
      </c>
      <c r="AA15" s="64">
        <v>44</v>
      </c>
      <c r="AB15" s="64">
        <v>0.45</v>
      </c>
      <c r="AC15" s="64">
        <v>0</v>
      </c>
      <c r="AD15" s="64">
        <v>52.307692307692307</v>
      </c>
      <c r="AE15" s="64">
        <v>152.70888947570401</v>
      </c>
      <c r="AF15" s="64">
        <v>85.86</v>
      </c>
      <c r="AG15" s="64">
        <v>0.57699999999999996</v>
      </c>
      <c r="AH15" s="64">
        <v>0.374</v>
      </c>
      <c r="AI15" s="66">
        <v>0</v>
      </c>
      <c r="AJ15" s="66">
        <v>269302.15384615387</v>
      </c>
      <c r="AK15" s="66">
        <v>0</v>
      </c>
      <c r="AL15" s="66">
        <v>57546</v>
      </c>
      <c r="AM15" s="66">
        <v>55443</v>
      </c>
      <c r="AN15" s="66">
        <v>7</v>
      </c>
      <c r="AO15" s="66">
        <v>0</v>
      </c>
      <c r="AP15" s="64">
        <v>7.8333333333333339</v>
      </c>
      <c r="AQ15" s="64">
        <v>12.5</v>
      </c>
      <c r="AR15" s="202">
        <v>3.7166666666666672</v>
      </c>
      <c r="AS15" s="64">
        <v>-0.82515537738800049</v>
      </c>
      <c r="AT15" s="64">
        <v>41</v>
      </c>
      <c r="AU15" s="64">
        <v>6.8044713091820954</v>
      </c>
      <c r="AV15" s="64">
        <v>32.4</v>
      </c>
      <c r="AW15" s="64">
        <v>19.9237</v>
      </c>
      <c r="AX15" s="64">
        <v>112</v>
      </c>
      <c r="AY15" s="64">
        <v>21.105219999999999</v>
      </c>
      <c r="AZ15" s="64">
        <v>48.351210000000002</v>
      </c>
      <c r="BA15" s="204" t="s">
        <v>478</v>
      </c>
      <c r="BB15" s="204">
        <v>1074949</v>
      </c>
      <c r="BC15" s="66">
        <v>1036587.89765902</v>
      </c>
      <c r="BD15" s="64">
        <v>20903278</v>
      </c>
      <c r="BE15" s="202">
        <v>0.85169499999999987</v>
      </c>
      <c r="BF15" s="202">
        <v>1.55</v>
      </c>
      <c r="BG15" s="202">
        <v>2.3012790000000001</v>
      </c>
    </row>
    <row r="16" spans="1:59" s="8" customFormat="1">
      <c r="A16" t="s">
        <v>88</v>
      </c>
      <c r="B16" t="s">
        <v>66</v>
      </c>
      <c r="C16" s="110" t="s">
        <v>89</v>
      </c>
      <c r="D16" s="64">
        <v>3</v>
      </c>
      <c r="E16" s="203">
        <v>304321</v>
      </c>
      <c r="F16" s="203">
        <v>220398</v>
      </c>
      <c r="G16" s="66">
        <v>2859.3867020342427</v>
      </c>
      <c r="H16" s="64">
        <v>0.12498749999999999</v>
      </c>
      <c r="I16" s="195">
        <v>576127.30434782605</v>
      </c>
      <c r="J16" s="64">
        <v>0.21739130434782608</v>
      </c>
      <c r="K16" s="66">
        <v>5</v>
      </c>
      <c r="L16" s="66">
        <v>676</v>
      </c>
      <c r="M16" s="64">
        <v>0.9689527153968811</v>
      </c>
      <c r="N16" s="64">
        <v>1426</v>
      </c>
      <c r="O16" s="64">
        <v>0.30499999999999999</v>
      </c>
      <c r="P16" s="64">
        <v>0.61376774185983107</v>
      </c>
      <c r="Q16" s="64">
        <v>578.94000000000005</v>
      </c>
      <c r="R16" s="66">
        <v>416800265</v>
      </c>
      <c r="S16" s="66">
        <v>1555.64</v>
      </c>
      <c r="T16" s="66">
        <v>1392.36</v>
      </c>
      <c r="U16" s="64">
        <v>7.736195100662477</v>
      </c>
      <c r="V16" s="64">
        <v>78.78</v>
      </c>
      <c r="W16" s="64">
        <v>13.7</v>
      </c>
      <c r="X16" s="64">
        <v>7.6982113493359872E-2</v>
      </c>
      <c r="Y16" s="207">
        <v>96.5</v>
      </c>
      <c r="Z16" s="64">
        <v>57.2</v>
      </c>
      <c r="AA16" s="64">
        <v>44</v>
      </c>
      <c r="AB16" s="64">
        <v>0.09</v>
      </c>
      <c r="AC16" s="64">
        <v>0</v>
      </c>
      <c r="AD16" s="64">
        <v>52.307692307692307</v>
      </c>
      <c r="AE16" s="64">
        <v>152.70888947570401</v>
      </c>
      <c r="AF16" s="64">
        <v>85.86</v>
      </c>
      <c r="AG16" s="64">
        <v>0.57699999999999996</v>
      </c>
      <c r="AH16" s="64">
        <v>0.374</v>
      </c>
      <c r="AI16" s="66">
        <v>0</v>
      </c>
      <c r="AJ16" s="66">
        <v>269302.15384615387</v>
      </c>
      <c r="AK16" s="66">
        <v>0</v>
      </c>
      <c r="AL16" s="66">
        <v>483107</v>
      </c>
      <c r="AM16" s="66">
        <v>501961</v>
      </c>
      <c r="AN16" s="66">
        <v>28112</v>
      </c>
      <c r="AO16" s="66">
        <v>0</v>
      </c>
      <c r="AP16" s="64">
        <v>16.875</v>
      </c>
      <c r="AQ16" s="64">
        <v>9.1999999999999993</v>
      </c>
      <c r="AR16" s="202">
        <v>3.7166666666666672</v>
      </c>
      <c r="AS16" s="64">
        <v>-0.82515537738800049</v>
      </c>
      <c r="AT16" s="64">
        <v>41</v>
      </c>
      <c r="AU16" s="64">
        <v>3.0502802420471467</v>
      </c>
      <c r="AV16" s="64">
        <v>21.4</v>
      </c>
      <c r="AW16" s="64">
        <v>19.9237</v>
      </c>
      <c r="AX16" s="64">
        <v>112</v>
      </c>
      <c r="AY16" s="64">
        <v>7.0225299999999997</v>
      </c>
      <c r="AZ16" s="64">
        <v>38.803879999999999</v>
      </c>
      <c r="BA16" s="204" t="s">
        <v>478</v>
      </c>
      <c r="BB16" s="204">
        <v>1200885</v>
      </c>
      <c r="BC16" s="66">
        <v>1819652.231114239</v>
      </c>
      <c r="BD16" s="64">
        <v>20903278</v>
      </c>
      <c r="BE16" s="202">
        <v>0.85169499999999987</v>
      </c>
      <c r="BF16" s="202">
        <v>1.55</v>
      </c>
      <c r="BG16" s="202">
        <v>2.3012790000000001</v>
      </c>
    </row>
    <row r="17" spans="1:59" s="8" customFormat="1">
      <c r="A17" t="s">
        <v>90</v>
      </c>
      <c r="B17" t="s">
        <v>66</v>
      </c>
      <c r="C17" s="110" t="s">
        <v>91</v>
      </c>
      <c r="D17" s="64">
        <v>1.5454545454545454</v>
      </c>
      <c r="E17" s="203">
        <v>82982</v>
      </c>
      <c r="F17" s="203">
        <v>44332</v>
      </c>
      <c r="G17" s="66">
        <v>373.50040546275676</v>
      </c>
      <c r="H17" s="64">
        <v>2.8937499999999998E-2</v>
      </c>
      <c r="I17" s="195">
        <v>576127.30434782605</v>
      </c>
      <c r="J17" s="64">
        <v>4.3478260869565216E-2</v>
      </c>
      <c r="K17" s="66">
        <v>3</v>
      </c>
      <c r="L17" s="66">
        <v>40</v>
      </c>
      <c r="M17" s="64">
        <v>0.9689527153968811</v>
      </c>
      <c r="N17" s="64">
        <v>13</v>
      </c>
      <c r="O17" s="64">
        <v>0.36499999999999999</v>
      </c>
      <c r="P17" s="64">
        <v>0.47393945380871011</v>
      </c>
      <c r="Q17" s="64">
        <v>578.94000000000005</v>
      </c>
      <c r="R17" s="66">
        <v>416800265</v>
      </c>
      <c r="S17" s="66">
        <v>1555.64</v>
      </c>
      <c r="T17" s="66">
        <v>1392.36</v>
      </c>
      <c r="U17" s="64">
        <v>7.736195100662477</v>
      </c>
      <c r="V17" s="64">
        <v>78.78</v>
      </c>
      <c r="W17" s="64">
        <v>7.1999999999999993</v>
      </c>
      <c r="X17" s="64">
        <v>6.1941791204348791E-2</v>
      </c>
      <c r="Y17" s="207">
        <v>96.5</v>
      </c>
      <c r="Z17" s="64">
        <v>105</v>
      </c>
      <c r="AA17" s="64">
        <v>44</v>
      </c>
      <c r="AB17" s="64">
        <v>0.84</v>
      </c>
      <c r="AC17" s="64">
        <v>0</v>
      </c>
      <c r="AD17" s="64">
        <v>52.307692307692307</v>
      </c>
      <c r="AE17" s="64">
        <v>152.70888947570401</v>
      </c>
      <c r="AF17" s="64">
        <v>85.86</v>
      </c>
      <c r="AG17" s="64">
        <v>0.57699999999999996</v>
      </c>
      <c r="AH17" s="64">
        <v>0.374</v>
      </c>
      <c r="AI17" s="66">
        <v>0</v>
      </c>
      <c r="AJ17" s="66">
        <v>283051.38461538462</v>
      </c>
      <c r="AK17" s="66">
        <v>0</v>
      </c>
      <c r="AL17" s="66">
        <v>39947</v>
      </c>
      <c r="AM17" s="66">
        <v>96204</v>
      </c>
      <c r="AN17" s="66">
        <v>0</v>
      </c>
      <c r="AO17" s="66">
        <v>0</v>
      </c>
      <c r="AP17" s="64">
        <v>7.5</v>
      </c>
      <c r="AQ17" s="64">
        <v>9.6999999999999993</v>
      </c>
      <c r="AR17" s="202">
        <v>3.7166666666666672</v>
      </c>
      <c r="AS17" s="64">
        <v>-0.82515537738800049</v>
      </c>
      <c r="AT17" s="64">
        <v>41</v>
      </c>
      <c r="AU17" s="64">
        <v>9.2681591969894068</v>
      </c>
      <c r="AV17" s="64">
        <v>29.8</v>
      </c>
      <c r="AW17" s="64">
        <v>19.9237</v>
      </c>
      <c r="AX17" s="64">
        <v>112</v>
      </c>
      <c r="AY17" s="64">
        <v>13.85689</v>
      </c>
      <c r="AZ17" s="64">
        <v>13.98563</v>
      </c>
      <c r="BA17" s="204" t="s">
        <v>478</v>
      </c>
      <c r="BB17" s="204">
        <v>966263</v>
      </c>
      <c r="BC17" s="66">
        <v>1042132.3565567581</v>
      </c>
      <c r="BD17" s="64">
        <v>20903278</v>
      </c>
      <c r="BE17" s="202">
        <v>0.85169499999999987</v>
      </c>
      <c r="BF17" s="202">
        <v>1.55</v>
      </c>
      <c r="BG17" s="202">
        <v>2.3012790000000001</v>
      </c>
    </row>
    <row r="18" spans="1:59" s="8" customFormat="1">
      <c r="A18" t="s">
        <v>93</v>
      </c>
      <c r="B18" t="s">
        <v>94</v>
      </c>
      <c r="C18" s="110" t="s">
        <v>95</v>
      </c>
      <c r="D18" s="64">
        <v>1.3666666666666667</v>
      </c>
      <c r="E18" s="203">
        <v>753567</v>
      </c>
      <c r="F18" s="203">
        <v>31838</v>
      </c>
      <c r="G18" s="66">
        <v>326.4478165144846</v>
      </c>
      <c r="H18" s="64">
        <v>2.4527500000000001E-2</v>
      </c>
      <c r="I18" s="195">
        <v>104396.82608695653</v>
      </c>
      <c r="J18" s="64">
        <v>0</v>
      </c>
      <c r="K18" s="66">
        <v>0</v>
      </c>
      <c r="L18" s="66">
        <v>16</v>
      </c>
      <c r="M18" s="64">
        <v>0.94005334377288818</v>
      </c>
      <c r="N18" s="64">
        <v>2</v>
      </c>
      <c r="O18" s="64">
        <v>0.503</v>
      </c>
      <c r="P18" s="64">
        <v>0.38779506308433542</v>
      </c>
      <c r="Q18" s="64">
        <v>580</v>
      </c>
      <c r="R18" s="66">
        <v>156330332</v>
      </c>
      <c r="S18" s="66">
        <v>1099.17</v>
      </c>
      <c r="T18" s="66">
        <v>1186.93</v>
      </c>
      <c r="U18" s="64">
        <v>2.7683276413817115</v>
      </c>
      <c r="V18" s="64">
        <v>83.683776669437506</v>
      </c>
      <c r="W18" s="64">
        <v>10.02619</v>
      </c>
      <c r="X18" s="64">
        <v>7.0058776070786491E-2</v>
      </c>
      <c r="Y18" s="207">
        <v>64.8</v>
      </c>
      <c r="Z18" s="64">
        <v>61.1</v>
      </c>
      <c r="AA18" s="64">
        <v>157</v>
      </c>
      <c r="AB18" s="64">
        <v>4.0999999999999996</v>
      </c>
      <c r="AC18" s="202">
        <v>0</v>
      </c>
      <c r="AD18" s="64">
        <v>610.5</v>
      </c>
      <c r="AE18" s="64">
        <v>155.56119649482099</v>
      </c>
      <c r="AF18" s="64">
        <v>50.88</v>
      </c>
      <c r="AG18" s="64">
        <v>0.55500000000000005</v>
      </c>
      <c r="AH18" s="64">
        <v>0.42199999999999999</v>
      </c>
      <c r="AI18" s="66">
        <v>0</v>
      </c>
      <c r="AJ18" s="66">
        <v>238912.7</v>
      </c>
      <c r="AK18" s="66">
        <v>0</v>
      </c>
      <c r="AL18" s="66">
        <v>85970</v>
      </c>
      <c r="AM18" s="66">
        <v>5300</v>
      </c>
      <c r="AN18" s="66">
        <v>56787</v>
      </c>
      <c r="AO18" s="66">
        <v>0</v>
      </c>
      <c r="AP18" s="64">
        <v>6.6</v>
      </c>
      <c r="AQ18" s="64">
        <v>16.3</v>
      </c>
      <c r="AR18" s="202">
        <v>3.9666666666666663</v>
      </c>
      <c r="AS18" s="64">
        <v>-0.91</v>
      </c>
      <c r="AT18" s="64">
        <v>27</v>
      </c>
      <c r="AU18" s="64">
        <v>71</v>
      </c>
      <c r="AV18" s="64">
        <v>78</v>
      </c>
      <c r="AW18" s="64">
        <v>43.862900000000003</v>
      </c>
      <c r="AX18" s="64">
        <v>83</v>
      </c>
      <c r="AY18" s="64">
        <v>36.45926</v>
      </c>
      <c r="AZ18" s="64">
        <v>52.161270000000002</v>
      </c>
      <c r="BA18" s="204" t="s">
        <v>478</v>
      </c>
      <c r="BB18" s="204">
        <v>1460929</v>
      </c>
      <c r="BC18" s="66">
        <v>1642882.8236952061</v>
      </c>
      <c r="BD18" s="64">
        <v>26545864</v>
      </c>
      <c r="BE18" s="202">
        <v>0</v>
      </c>
      <c r="BF18" s="202">
        <v>0.72</v>
      </c>
      <c r="BG18" s="202">
        <v>4.4480113333333335</v>
      </c>
    </row>
    <row r="19" spans="1:59" s="8" customFormat="1">
      <c r="A19" t="s">
        <v>70</v>
      </c>
      <c r="B19" t="s">
        <v>94</v>
      </c>
      <c r="C19" s="110" t="s">
        <v>96</v>
      </c>
      <c r="D19" s="64">
        <v>1.1399999999999999</v>
      </c>
      <c r="E19" s="203">
        <v>401840</v>
      </c>
      <c r="F19" s="203">
        <v>617055</v>
      </c>
      <c r="G19" s="66">
        <v>3082.1219163753581</v>
      </c>
      <c r="H19" s="64">
        <v>7.5822499999999987E-2</v>
      </c>
      <c r="I19" s="195">
        <v>104396.82608695653</v>
      </c>
      <c r="J19" s="64">
        <v>8.6956521739130432E-2</v>
      </c>
      <c r="K19" s="66">
        <v>3</v>
      </c>
      <c r="L19" s="66">
        <v>22</v>
      </c>
      <c r="M19" s="64">
        <v>0.94005334377288818</v>
      </c>
      <c r="N19" s="64">
        <v>1</v>
      </c>
      <c r="O19" s="64">
        <v>0.66800000000000004</v>
      </c>
      <c r="P19" s="64">
        <v>0.10193724756535551</v>
      </c>
      <c r="Q19" s="64">
        <v>580</v>
      </c>
      <c r="R19" s="66">
        <v>156330332</v>
      </c>
      <c r="S19" s="66">
        <v>1099.17</v>
      </c>
      <c r="T19" s="66">
        <v>1186.93</v>
      </c>
      <c r="U19" s="64">
        <v>2.7683276413817115</v>
      </c>
      <c r="V19" s="64">
        <v>73.17735106677749</v>
      </c>
      <c r="W19" s="64">
        <v>2.6524999999999999</v>
      </c>
      <c r="X19" s="64">
        <v>0.25060868049376012</v>
      </c>
      <c r="Y19" s="207">
        <v>85.8</v>
      </c>
      <c r="Z19" s="64">
        <v>72.900546448087425</v>
      </c>
      <c r="AA19" s="64">
        <v>157</v>
      </c>
      <c r="AB19" s="64">
        <v>3.5</v>
      </c>
      <c r="AC19" s="202">
        <v>0</v>
      </c>
      <c r="AD19" s="64">
        <v>610.5</v>
      </c>
      <c r="AE19" s="64">
        <v>155.56119649482099</v>
      </c>
      <c r="AF19" s="64">
        <v>50.88</v>
      </c>
      <c r="AG19" s="64">
        <v>0.55500000000000005</v>
      </c>
      <c r="AH19" s="64">
        <v>0.42199999999999999</v>
      </c>
      <c r="AI19" s="66">
        <v>0</v>
      </c>
      <c r="AJ19" s="66">
        <v>238912.7</v>
      </c>
      <c r="AK19" s="66">
        <v>2000</v>
      </c>
      <c r="AL19" s="66">
        <v>122866</v>
      </c>
      <c r="AM19" s="66">
        <v>60088</v>
      </c>
      <c r="AN19" s="66">
        <v>25124</v>
      </c>
      <c r="AO19" s="66">
        <v>0</v>
      </c>
      <c r="AP19" s="64" t="s">
        <v>478</v>
      </c>
      <c r="AQ19" s="64">
        <v>2.5</v>
      </c>
      <c r="AR19" s="202">
        <v>3.9666666666666663</v>
      </c>
      <c r="AS19" s="64">
        <v>-0.91</v>
      </c>
      <c r="AT19" s="64">
        <v>27</v>
      </c>
      <c r="AU19" s="64">
        <v>94</v>
      </c>
      <c r="AV19" s="64">
        <v>78</v>
      </c>
      <c r="AW19" s="64">
        <v>43.862900000000003</v>
      </c>
      <c r="AX19" s="64">
        <v>83</v>
      </c>
      <c r="AY19" s="64">
        <v>44.91</v>
      </c>
      <c r="AZ19" s="64">
        <v>72.404499999999999</v>
      </c>
      <c r="BA19" s="204" t="s">
        <v>478</v>
      </c>
      <c r="BB19" s="204">
        <v>3510028</v>
      </c>
      <c r="BC19" s="66">
        <v>4936340.6299687698</v>
      </c>
      <c r="BD19" s="64">
        <v>26545864</v>
      </c>
      <c r="BE19" s="202">
        <v>0</v>
      </c>
      <c r="BF19" s="202">
        <v>0.72</v>
      </c>
      <c r="BG19" s="202">
        <v>4.4480113333333335</v>
      </c>
    </row>
    <row r="20" spans="1:59" s="8" customFormat="1">
      <c r="A20" t="s">
        <v>80</v>
      </c>
      <c r="B20" t="s">
        <v>94</v>
      </c>
      <c r="C20" s="110" t="s">
        <v>97</v>
      </c>
      <c r="D20" s="64">
        <v>1.0833333333333333</v>
      </c>
      <c r="E20" s="203">
        <v>496640</v>
      </c>
      <c r="F20" s="203">
        <v>308635</v>
      </c>
      <c r="G20" s="66">
        <v>5851.3749457982649</v>
      </c>
      <c r="H20" s="64">
        <v>6.1869999999999981E-2</v>
      </c>
      <c r="I20" s="195">
        <v>104396.82608695653</v>
      </c>
      <c r="J20" s="64">
        <v>8.6956521739130432E-2</v>
      </c>
      <c r="K20" s="66">
        <v>0</v>
      </c>
      <c r="L20" s="66">
        <v>0</v>
      </c>
      <c r="M20" s="64">
        <v>0.94005334377288818</v>
      </c>
      <c r="N20" s="64">
        <v>0</v>
      </c>
      <c r="O20" s="64">
        <v>0.54300000000000004</v>
      </c>
      <c r="P20" s="64">
        <v>0.30374617913191798</v>
      </c>
      <c r="Q20" s="64">
        <v>580</v>
      </c>
      <c r="R20" s="66">
        <v>156330332</v>
      </c>
      <c r="S20" s="66">
        <v>1099.17</v>
      </c>
      <c r="T20" s="66">
        <v>1186.93</v>
      </c>
      <c r="U20" s="64">
        <v>2.7683276413817115</v>
      </c>
      <c r="V20" s="64">
        <v>110.17235245220282</v>
      </c>
      <c r="W20" s="64">
        <v>3.1384300000000001</v>
      </c>
      <c r="X20" s="64">
        <v>5.8830939935162196E-2</v>
      </c>
      <c r="Y20" s="207">
        <v>73.099999999999994</v>
      </c>
      <c r="Z20" s="64">
        <v>64.8</v>
      </c>
      <c r="AA20" s="64">
        <v>157</v>
      </c>
      <c r="AB20" s="64">
        <v>5.6</v>
      </c>
      <c r="AC20" s="202">
        <v>4</v>
      </c>
      <c r="AD20" s="64">
        <v>610.5</v>
      </c>
      <c r="AE20" s="64">
        <v>155.56119649482099</v>
      </c>
      <c r="AF20" s="64">
        <v>50.88</v>
      </c>
      <c r="AG20" s="64">
        <v>0.55500000000000005</v>
      </c>
      <c r="AH20" s="64">
        <v>0.42199999999999999</v>
      </c>
      <c r="AI20" s="66">
        <v>0</v>
      </c>
      <c r="AJ20" s="66">
        <v>238912.7</v>
      </c>
      <c r="AK20" s="66">
        <v>0</v>
      </c>
      <c r="AL20" s="66">
        <v>67525</v>
      </c>
      <c r="AM20" s="66">
        <v>0</v>
      </c>
      <c r="AN20" s="66">
        <v>164823</v>
      </c>
      <c r="AO20" s="66">
        <v>0</v>
      </c>
      <c r="AP20" s="64">
        <v>3.9</v>
      </c>
      <c r="AQ20" s="64">
        <v>4.9000000000000004</v>
      </c>
      <c r="AR20" s="202">
        <v>3.9666666666666663</v>
      </c>
      <c r="AS20" s="64">
        <v>-0.91</v>
      </c>
      <c r="AT20" s="64">
        <v>27</v>
      </c>
      <c r="AU20" s="64">
        <v>71</v>
      </c>
      <c r="AV20" s="64">
        <v>78</v>
      </c>
      <c r="AW20" s="64">
        <v>43.862900000000003</v>
      </c>
      <c r="AX20" s="64">
        <v>83</v>
      </c>
      <c r="AY20" s="64">
        <v>26.99783</v>
      </c>
      <c r="AZ20" s="64">
        <v>44.72616</v>
      </c>
      <c r="BA20" s="204" t="s">
        <v>478</v>
      </c>
      <c r="BB20" s="204">
        <v>2184593</v>
      </c>
      <c r="BC20" s="66">
        <v>2559258.4068112848</v>
      </c>
      <c r="BD20" s="64">
        <v>26545864</v>
      </c>
      <c r="BE20" s="202">
        <v>0</v>
      </c>
      <c r="BF20" s="202">
        <v>0.72</v>
      </c>
      <c r="BG20" s="202">
        <v>4.4480113333333335</v>
      </c>
    </row>
    <row r="21" spans="1:59" s="8" customFormat="1">
      <c r="A21" t="s">
        <v>98</v>
      </c>
      <c r="B21" t="s">
        <v>94</v>
      </c>
      <c r="C21" s="110" t="s">
        <v>99</v>
      </c>
      <c r="D21" s="64">
        <v>2.25</v>
      </c>
      <c r="E21" s="203">
        <v>2314962</v>
      </c>
      <c r="F21" s="203">
        <v>27815</v>
      </c>
      <c r="G21" s="66">
        <v>111704.80675366515</v>
      </c>
      <c r="H21" s="64">
        <v>7.44195E-2</v>
      </c>
      <c r="I21" s="195">
        <v>104396.82608695653</v>
      </c>
      <c r="J21" s="64">
        <v>0.13043478260869565</v>
      </c>
      <c r="K21" s="66">
        <v>3</v>
      </c>
      <c r="L21" s="66">
        <v>2527</v>
      </c>
      <c r="M21" s="64">
        <v>0.94005334377288818</v>
      </c>
      <c r="N21" s="64">
        <v>316</v>
      </c>
      <c r="O21" s="64">
        <v>0.47</v>
      </c>
      <c r="P21" s="64">
        <v>0.4375588595417555</v>
      </c>
      <c r="Q21" s="64">
        <v>580</v>
      </c>
      <c r="R21" s="66">
        <v>156330332</v>
      </c>
      <c r="S21" s="66">
        <v>1099.17</v>
      </c>
      <c r="T21" s="66">
        <v>1186.93</v>
      </c>
      <c r="U21" s="64">
        <v>2.7683276413817115</v>
      </c>
      <c r="V21" s="64">
        <v>85.347777777777765</v>
      </c>
      <c r="W21" s="64">
        <v>10.075379999999999</v>
      </c>
      <c r="X21" s="64">
        <v>0.2483496666988621</v>
      </c>
      <c r="Y21" s="207">
        <v>69.349999999999994</v>
      </c>
      <c r="Z21" s="64">
        <v>53.2</v>
      </c>
      <c r="AA21" s="64">
        <v>157</v>
      </c>
      <c r="AB21" s="64">
        <v>1.1000000000000001</v>
      </c>
      <c r="AC21" s="202">
        <v>3</v>
      </c>
      <c r="AD21" s="64">
        <v>610.5</v>
      </c>
      <c r="AE21" s="64">
        <v>155.56119649482099</v>
      </c>
      <c r="AF21" s="64">
        <v>50.88</v>
      </c>
      <c r="AG21" s="64">
        <v>0.55500000000000005</v>
      </c>
      <c r="AH21" s="64">
        <v>0.42199999999999999</v>
      </c>
      <c r="AI21" s="66"/>
      <c r="AJ21" s="66">
        <v>242345.2</v>
      </c>
      <c r="AK21" s="66">
        <v>0</v>
      </c>
      <c r="AL21" s="66">
        <v>998872</v>
      </c>
      <c r="AM21" s="66">
        <v>453661</v>
      </c>
      <c r="AN21" s="66">
        <v>120582</v>
      </c>
      <c r="AO21" s="66">
        <v>0</v>
      </c>
      <c r="AP21" s="64">
        <v>7.9</v>
      </c>
      <c r="AQ21" s="64">
        <v>17.8</v>
      </c>
      <c r="AR21" s="202">
        <v>3.9666666666666663</v>
      </c>
      <c r="AS21" s="64">
        <v>-0.91</v>
      </c>
      <c r="AT21" s="64">
        <v>27</v>
      </c>
      <c r="AU21" s="64">
        <v>71</v>
      </c>
      <c r="AV21" s="64">
        <v>78</v>
      </c>
      <c r="AW21" s="64">
        <v>43.862900000000003</v>
      </c>
      <c r="AX21" s="64">
        <v>83</v>
      </c>
      <c r="AY21" s="64">
        <v>30.063359999999999</v>
      </c>
      <c r="AZ21" s="64">
        <v>65.538290000000003</v>
      </c>
      <c r="BA21" s="204" t="s">
        <v>478</v>
      </c>
      <c r="BB21" s="204">
        <v>5178812</v>
      </c>
      <c r="BC21" s="66">
        <v>5264237.3318054425</v>
      </c>
      <c r="BD21" s="64">
        <v>26545864</v>
      </c>
      <c r="BE21" s="202">
        <v>0</v>
      </c>
      <c r="BF21" s="202">
        <v>0.72</v>
      </c>
      <c r="BG21" s="202">
        <v>4.4480113333333335</v>
      </c>
    </row>
    <row r="22" spans="1:59" s="8" customFormat="1">
      <c r="A22" t="s">
        <v>100</v>
      </c>
      <c r="B22" t="s">
        <v>94</v>
      </c>
      <c r="C22" s="110" t="s">
        <v>101</v>
      </c>
      <c r="D22" s="64">
        <v>1.45</v>
      </c>
      <c r="E22" s="203">
        <v>179893</v>
      </c>
      <c r="F22" s="203">
        <v>332296</v>
      </c>
      <c r="G22" s="66">
        <v>94383.509417874229</v>
      </c>
      <c r="H22" s="64">
        <v>9.3199999999999977E-2</v>
      </c>
      <c r="I22" s="195">
        <v>104396.82608695653</v>
      </c>
      <c r="J22" s="64">
        <v>0</v>
      </c>
      <c r="K22" s="66">
        <v>0</v>
      </c>
      <c r="L22" s="66">
        <v>6</v>
      </c>
      <c r="M22" s="64">
        <v>0.94005334377288818</v>
      </c>
      <c r="N22" s="64">
        <v>7</v>
      </c>
      <c r="O22" s="64">
        <v>0.70599999999999996</v>
      </c>
      <c r="P22" s="64">
        <v>5.1509879521417702E-2</v>
      </c>
      <c r="Q22" s="64">
        <v>580</v>
      </c>
      <c r="R22" s="66">
        <v>156330332</v>
      </c>
      <c r="S22" s="66">
        <v>1099.17</v>
      </c>
      <c r="T22" s="66">
        <v>1186.93</v>
      </c>
      <c r="U22" s="64">
        <v>2.7683276413817115</v>
      </c>
      <c r="V22" s="64">
        <v>46.717798559157657</v>
      </c>
      <c r="W22" s="64">
        <v>1.737865</v>
      </c>
      <c r="X22" s="64">
        <v>0.20578705966133268</v>
      </c>
      <c r="Y22" s="207">
        <v>85.275000000000006</v>
      </c>
      <c r="Z22" s="64">
        <v>81.927692307692311</v>
      </c>
      <c r="AA22" s="64">
        <v>157</v>
      </c>
      <c r="AB22" s="64">
        <v>2.4</v>
      </c>
      <c r="AC22" s="202">
        <v>17</v>
      </c>
      <c r="AD22" s="64">
        <v>610.5</v>
      </c>
      <c r="AE22" s="64">
        <v>155.56119649482099</v>
      </c>
      <c r="AF22" s="64">
        <v>50.88</v>
      </c>
      <c r="AG22" s="64">
        <v>0.55500000000000005</v>
      </c>
      <c r="AH22" s="64">
        <v>0.42199999999999999</v>
      </c>
      <c r="AI22" s="66">
        <v>0</v>
      </c>
      <c r="AJ22" s="66">
        <v>242345.2</v>
      </c>
      <c r="AK22" s="66">
        <v>0</v>
      </c>
      <c r="AL22" s="66">
        <v>112768</v>
      </c>
      <c r="AM22" s="66">
        <v>63965</v>
      </c>
      <c r="AN22" s="66">
        <v>16509</v>
      </c>
      <c r="AO22" s="66">
        <v>0</v>
      </c>
      <c r="AP22" s="64">
        <v>8.4499999999999993</v>
      </c>
      <c r="AQ22" s="64">
        <v>2.15</v>
      </c>
      <c r="AR22" s="202">
        <v>3.9666666666666663</v>
      </c>
      <c r="AS22" s="64">
        <v>-0.91</v>
      </c>
      <c r="AT22" s="64">
        <v>27</v>
      </c>
      <c r="AU22" s="64">
        <v>99.898409198707242</v>
      </c>
      <c r="AV22" s="64">
        <v>78</v>
      </c>
      <c r="AW22" s="64">
        <v>43.862900000000003</v>
      </c>
      <c r="AX22" s="64">
        <v>83</v>
      </c>
      <c r="AY22" s="64">
        <v>60.38</v>
      </c>
      <c r="AZ22" s="64">
        <v>86.997309999999999</v>
      </c>
      <c r="BA22" s="204" t="s">
        <v>478</v>
      </c>
      <c r="BB22" s="204">
        <v>4291258</v>
      </c>
      <c r="BC22" s="66">
        <v>6384282.1124505447</v>
      </c>
      <c r="BD22" s="64">
        <v>26545864</v>
      </c>
      <c r="BE22" s="202">
        <v>0</v>
      </c>
      <c r="BF22" s="202">
        <v>0.72</v>
      </c>
      <c r="BG22" s="202">
        <v>4.4480113333333335</v>
      </c>
    </row>
    <row r="23" spans="1:59" s="8" customFormat="1">
      <c r="A23" t="s">
        <v>84</v>
      </c>
      <c r="B23" t="s">
        <v>94</v>
      </c>
      <c r="C23" s="110" t="s">
        <v>102</v>
      </c>
      <c r="D23" s="64">
        <v>1.5416666666666667</v>
      </c>
      <c r="E23" s="203">
        <v>860763</v>
      </c>
      <c r="F23" s="203">
        <v>268544</v>
      </c>
      <c r="G23" s="66">
        <v>16255.339914371441</v>
      </c>
      <c r="H23" s="64">
        <v>3.8893749999999998E-2</v>
      </c>
      <c r="I23" s="195">
        <v>104396.82608695653</v>
      </c>
      <c r="J23" s="64">
        <v>0.30434782608695654</v>
      </c>
      <c r="K23" s="66">
        <v>0</v>
      </c>
      <c r="L23" s="66">
        <v>44</v>
      </c>
      <c r="M23" s="64">
        <v>0.94005334377288818</v>
      </c>
      <c r="N23" s="64">
        <v>0</v>
      </c>
      <c r="O23" s="64">
        <v>0.46300000000000002</v>
      </c>
      <c r="P23" s="64">
        <v>0.42572104423817092</v>
      </c>
      <c r="Q23" s="64">
        <v>580</v>
      </c>
      <c r="R23" s="66">
        <v>156330332</v>
      </c>
      <c r="S23" s="66">
        <v>1099.17</v>
      </c>
      <c r="T23" s="66">
        <v>1186.93</v>
      </c>
      <c r="U23" s="64">
        <v>2.7683276413817115</v>
      </c>
      <c r="V23" s="64">
        <v>101.06871848157382</v>
      </c>
      <c r="W23" s="64">
        <v>4.9935900000000002</v>
      </c>
      <c r="X23" s="64">
        <v>0.15714333346280338</v>
      </c>
      <c r="Y23" s="207">
        <v>64.95</v>
      </c>
      <c r="Z23" s="64">
        <v>47.2</v>
      </c>
      <c r="AA23" s="64">
        <v>157</v>
      </c>
      <c r="AB23" s="64">
        <v>1.7</v>
      </c>
      <c r="AC23" s="202">
        <v>0</v>
      </c>
      <c r="AD23" s="64">
        <v>610.5</v>
      </c>
      <c r="AE23" s="64">
        <v>155.56119649482099</v>
      </c>
      <c r="AF23" s="64">
        <v>50.88</v>
      </c>
      <c r="AG23" s="64">
        <v>0.55500000000000005</v>
      </c>
      <c r="AH23" s="64">
        <v>0.42199999999999999</v>
      </c>
      <c r="AI23" s="66">
        <v>0</v>
      </c>
      <c r="AJ23" s="66">
        <v>238912.7</v>
      </c>
      <c r="AK23" s="66">
        <v>0</v>
      </c>
      <c r="AL23" s="66">
        <v>333854</v>
      </c>
      <c r="AM23" s="66">
        <v>0</v>
      </c>
      <c r="AN23" s="66">
        <v>37637</v>
      </c>
      <c r="AO23" s="66">
        <v>0</v>
      </c>
      <c r="AP23" s="64">
        <v>7</v>
      </c>
      <c r="AQ23" s="64">
        <v>8.6</v>
      </c>
      <c r="AR23" s="202">
        <v>3.9666666666666663</v>
      </c>
      <c r="AS23" s="64">
        <v>-0.91</v>
      </c>
      <c r="AT23" s="64">
        <v>27</v>
      </c>
      <c r="AU23" s="64">
        <v>71</v>
      </c>
      <c r="AV23" s="64">
        <v>78</v>
      </c>
      <c r="AW23" s="64">
        <v>43.862900000000003</v>
      </c>
      <c r="AX23" s="64">
        <v>83</v>
      </c>
      <c r="AY23" s="64">
        <v>38.78584</v>
      </c>
      <c r="AZ23" s="64">
        <v>40.170099999999998</v>
      </c>
      <c r="BA23" s="204" t="s">
        <v>478</v>
      </c>
      <c r="BB23" s="204">
        <v>1899451</v>
      </c>
      <c r="BC23" s="66">
        <v>1816657.138505867</v>
      </c>
      <c r="BD23" s="64">
        <v>26545864</v>
      </c>
      <c r="BE23" s="202">
        <v>0</v>
      </c>
      <c r="BF23" s="202">
        <v>0.72</v>
      </c>
      <c r="BG23" s="202">
        <v>4.4480113333333335</v>
      </c>
    </row>
    <row r="24" spans="1:59" s="8" customFormat="1">
      <c r="A24" t="s">
        <v>103</v>
      </c>
      <c r="B24" t="s">
        <v>94</v>
      </c>
      <c r="C24" s="110" t="s">
        <v>104</v>
      </c>
      <c r="D24" s="64">
        <v>2.5476190476190474</v>
      </c>
      <c r="E24" s="203">
        <v>1451044</v>
      </c>
      <c r="F24" s="203">
        <v>53337</v>
      </c>
      <c r="G24" s="66">
        <v>285</v>
      </c>
      <c r="H24" s="64">
        <v>2.3919999999999993E-2</v>
      </c>
      <c r="I24" s="195">
        <v>104396.82608695653</v>
      </c>
      <c r="J24" s="64">
        <v>0</v>
      </c>
      <c r="K24" s="66">
        <v>5</v>
      </c>
      <c r="L24" s="66">
        <v>2604</v>
      </c>
      <c r="M24" s="64">
        <v>0.94005334377288818</v>
      </c>
      <c r="N24" s="64">
        <v>153</v>
      </c>
      <c r="O24" s="64">
        <v>0.56000000000000005</v>
      </c>
      <c r="P24" s="64">
        <v>0.22765371294238479</v>
      </c>
      <c r="Q24" s="64">
        <v>580</v>
      </c>
      <c r="R24" s="66">
        <v>156330332</v>
      </c>
      <c r="S24" s="66">
        <v>1099.17</v>
      </c>
      <c r="T24" s="66">
        <v>1186.93</v>
      </c>
      <c r="U24" s="64">
        <v>2.7683276413817115</v>
      </c>
      <c r="V24" s="64">
        <v>52.106453311166518</v>
      </c>
      <c r="W24" s="64">
        <v>1.74257</v>
      </c>
      <c r="X24" s="64">
        <v>0.1136079602794887</v>
      </c>
      <c r="Y24" s="207">
        <v>90.4</v>
      </c>
      <c r="Z24" s="64">
        <v>87.4</v>
      </c>
      <c r="AA24" s="64">
        <v>157</v>
      </c>
      <c r="AB24" s="64">
        <v>4</v>
      </c>
      <c r="AC24" s="202">
        <v>18</v>
      </c>
      <c r="AD24" s="64">
        <v>610.5</v>
      </c>
      <c r="AE24" s="64">
        <v>155.56119649482099</v>
      </c>
      <c r="AF24" s="64">
        <v>50.88</v>
      </c>
      <c r="AG24" s="64">
        <v>0.55500000000000005</v>
      </c>
      <c r="AH24" s="64">
        <v>0.42199999999999999</v>
      </c>
      <c r="AI24" s="66">
        <v>0</v>
      </c>
      <c r="AJ24" s="66">
        <v>395565.2</v>
      </c>
      <c r="AK24" s="66">
        <v>0</v>
      </c>
      <c r="AL24" s="66">
        <v>354509</v>
      </c>
      <c r="AM24" s="66">
        <v>188954</v>
      </c>
      <c r="AN24" s="66">
        <v>185</v>
      </c>
      <c r="AO24" s="66">
        <v>0</v>
      </c>
      <c r="AP24" s="64">
        <v>1.5</v>
      </c>
      <c r="AQ24" s="64">
        <v>1.7</v>
      </c>
      <c r="AR24" s="202">
        <v>3.9666666666666663</v>
      </c>
      <c r="AS24" s="64">
        <v>-0.91</v>
      </c>
      <c r="AT24" s="64">
        <v>27</v>
      </c>
      <c r="AU24" s="64">
        <v>71</v>
      </c>
      <c r="AV24" s="64">
        <v>78</v>
      </c>
      <c r="AW24" s="64">
        <v>43.862900000000003</v>
      </c>
      <c r="AX24" s="64">
        <v>83</v>
      </c>
      <c r="AY24" s="64">
        <v>32.399059999999999</v>
      </c>
      <c r="AZ24" s="64">
        <v>75.208659999999995</v>
      </c>
      <c r="BA24" s="204" t="s">
        <v>478</v>
      </c>
      <c r="BB24" s="204">
        <v>2369056</v>
      </c>
      <c r="BC24" s="66">
        <v>2386999.4425198091</v>
      </c>
      <c r="BD24" s="64">
        <v>26545864</v>
      </c>
      <c r="BE24" s="202">
        <v>0</v>
      </c>
      <c r="BF24" s="202">
        <v>0.72</v>
      </c>
      <c r="BG24" s="202">
        <v>4.4480113333333335</v>
      </c>
    </row>
    <row r="25" spans="1:59" s="8" customFormat="1">
      <c r="A25" t="s">
        <v>105</v>
      </c>
      <c r="B25" t="s">
        <v>94</v>
      </c>
      <c r="C25" s="110" t="s">
        <v>106</v>
      </c>
      <c r="D25" s="64">
        <v>1.0625</v>
      </c>
      <c r="E25" s="203">
        <v>1310257</v>
      </c>
      <c r="F25" s="203">
        <v>46851</v>
      </c>
      <c r="G25" s="66">
        <v>109.75682050217314</v>
      </c>
      <c r="H25" s="64">
        <v>2.9537500000000001E-2</v>
      </c>
      <c r="I25" s="195">
        <v>104396.82608695653</v>
      </c>
      <c r="J25" s="64">
        <v>0</v>
      </c>
      <c r="K25" s="66">
        <v>3</v>
      </c>
      <c r="L25" s="66">
        <v>20</v>
      </c>
      <c r="M25" s="64">
        <v>0.94005334377288818</v>
      </c>
      <c r="N25" s="64">
        <v>9</v>
      </c>
      <c r="O25" s="64">
        <v>0.627</v>
      </c>
      <c r="P25" s="64">
        <v>9.9476777061054802E-2</v>
      </c>
      <c r="Q25" s="64">
        <v>580</v>
      </c>
      <c r="R25" s="66">
        <v>156330332</v>
      </c>
      <c r="S25" s="66">
        <v>1099.17</v>
      </c>
      <c r="T25" s="66">
        <v>1186.93</v>
      </c>
      <c r="U25" s="64">
        <v>2.7683276413817115</v>
      </c>
      <c r="V25" s="64">
        <v>65.824788029925188</v>
      </c>
      <c r="W25" s="64">
        <v>0.61258000000000001</v>
      </c>
      <c r="X25" s="64">
        <v>0.10476832857207499</v>
      </c>
      <c r="Y25" s="207">
        <v>82.95</v>
      </c>
      <c r="Z25" s="64">
        <v>68.900000000000006</v>
      </c>
      <c r="AA25" s="64">
        <v>157</v>
      </c>
      <c r="AB25" s="64">
        <v>1.6</v>
      </c>
      <c r="AC25" s="202">
        <v>0</v>
      </c>
      <c r="AD25" s="64">
        <v>610.5</v>
      </c>
      <c r="AE25" s="64">
        <v>155.56119649482099</v>
      </c>
      <c r="AF25" s="64">
        <v>50.88</v>
      </c>
      <c r="AG25" s="64">
        <v>0.55500000000000005</v>
      </c>
      <c r="AH25" s="64">
        <v>0.42199999999999999</v>
      </c>
      <c r="AI25" s="66">
        <v>0</v>
      </c>
      <c r="AJ25" s="66">
        <v>238912.7</v>
      </c>
      <c r="AK25" s="66">
        <v>0</v>
      </c>
      <c r="AL25" s="66">
        <v>67964</v>
      </c>
      <c r="AM25" s="66">
        <v>95343</v>
      </c>
      <c r="AN25" s="66">
        <v>31</v>
      </c>
      <c r="AO25" s="66">
        <v>0</v>
      </c>
      <c r="AP25" s="64" t="s">
        <v>478</v>
      </c>
      <c r="AQ25" s="64">
        <v>2</v>
      </c>
      <c r="AR25" s="202">
        <v>3.9666666666666663</v>
      </c>
      <c r="AS25" s="64">
        <v>-0.91</v>
      </c>
      <c r="AT25" s="64">
        <v>27</v>
      </c>
      <c r="AU25" s="64">
        <v>71</v>
      </c>
      <c r="AV25" s="64">
        <v>78</v>
      </c>
      <c r="AW25" s="64">
        <v>43.862900000000003</v>
      </c>
      <c r="AX25" s="64">
        <v>83</v>
      </c>
      <c r="AY25" s="64">
        <v>55.81474</v>
      </c>
      <c r="AZ25" s="64">
        <v>64.837190000000007</v>
      </c>
      <c r="BA25" s="204" t="s">
        <v>478</v>
      </c>
      <c r="BB25" s="204">
        <v>2184724</v>
      </c>
      <c r="BC25" s="66">
        <v>2134647.1535451789</v>
      </c>
      <c r="BD25" s="64">
        <v>26545864</v>
      </c>
      <c r="BE25" s="202">
        <v>0</v>
      </c>
      <c r="BF25" s="202">
        <v>0.72</v>
      </c>
      <c r="BG25" s="202">
        <v>4.4480113333333335</v>
      </c>
    </row>
    <row r="26" spans="1:59" s="8" customFormat="1">
      <c r="A26" t="s">
        <v>107</v>
      </c>
      <c r="B26" t="s">
        <v>94</v>
      </c>
      <c r="C26" s="110" t="s">
        <v>108</v>
      </c>
      <c r="D26" s="64">
        <v>1.1499999999999999</v>
      </c>
      <c r="E26" s="203">
        <v>344951</v>
      </c>
      <c r="F26" s="203">
        <v>359267</v>
      </c>
      <c r="G26" s="66">
        <v>514.45377528664108</v>
      </c>
      <c r="H26" s="64">
        <v>8.1770000000000009E-2</v>
      </c>
      <c r="I26" s="195">
        <v>104396.82608695653</v>
      </c>
      <c r="J26" s="64">
        <v>0</v>
      </c>
      <c r="K26" s="66">
        <v>0</v>
      </c>
      <c r="L26" s="66">
        <v>0</v>
      </c>
      <c r="M26" s="64">
        <v>0.94005334377288818</v>
      </c>
      <c r="N26" s="64">
        <v>0</v>
      </c>
      <c r="O26" s="64">
        <v>0.628</v>
      </c>
      <c r="P26" s="64">
        <v>0.13694551539281791</v>
      </c>
      <c r="Q26" s="64">
        <v>580</v>
      </c>
      <c r="R26" s="66">
        <v>156330332</v>
      </c>
      <c r="S26" s="66">
        <v>1099.17</v>
      </c>
      <c r="T26" s="66">
        <v>1186.93</v>
      </c>
      <c r="U26" s="64">
        <v>2.7683276413817115</v>
      </c>
      <c r="V26" s="64">
        <v>88.627407869215844</v>
      </c>
      <c r="W26" s="64">
        <v>1.19092</v>
      </c>
      <c r="X26" s="64">
        <v>4.1128226550145516E-2</v>
      </c>
      <c r="Y26" s="207">
        <v>84</v>
      </c>
      <c r="Z26" s="64">
        <v>70.599999999999994</v>
      </c>
      <c r="AA26" s="64">
        <v>157</v>
      </c>
      <c r="AB26" s="64">
        <v>5.8</v>
      </c>
      <c r="AC26" s="202">
        <v>206</v>
      </c>
      <c r="AD26" s="64">
        <v>610.5</v>
      </c>
      <c r="AE26" s="64">
        <v>155.56119649482099</v>
      </c>
      <c r="AF26" s="64">
        <v>50.88</v>
      </c>
      <c r="AG26" s="64">
        <v>0.55500000000000005</v>
      </c>
      <c r="AH26" s="64">
        <v>0.42199999999999999</v>
      </c>
      <c r="AI26" s="66">
        <v>0</v>
      </c>
      <c r="AJ26" s="66">
        <v>238912.7</v>
      </c>
      <c r="AK26" s="66">
        <v>0</v>
      </c>
      <c r="AL26" s="66">
        <v>22228</v>
      </c>
      <c r="AM26" s="66">
        <v>0</v>
      </c>
      <c r="AN26" s="66">
        <v>90</v>
      </c>
      <c r="AO26" s="66">
        <v>0</v>
      </c>
      <c r="AP26" s="64" t="s">
        <v>478</v>
      </c>
      <c r="AQ26" s="64">
        <v>2.7</v>
      </c>
      <c r="AR26" s="202">
        <v>3.9666666666666663</v>
      </c>
      <c r="AS26" s="64">
        <v>-0.91</v>
      </c>
      <c r="AT26" s="64">
        <v>27</v>
      </c>
      <c r="AU26" s="64">
        <v>71</v>
      </c>
      <c r="AV26" s="64">
        <v>78</v>
      </c>
      <c r="AW26" s="64">
        <v>43.862900000000003</v>
      </c>
      <c r="AX26" s="64">
        <v>83</v>
      </c>
      <c r="AY26" s="64">
        <v>36.430979999999998</v>
      </c>
      <c r="AZ26" s="64">
        <v>69.404830000000004</v>
      </c>
      <c r="BA26" s="204" t="s">
        <v>478</v>
      </c>
      <c r="BB26" s="204">
        <v>857643</v>
      </c>
      <c r="BC26" s="66">
        <v>1097945.7493649039</v>
      </c>
      <c r="BD26" s="64">
        <v>26545864</v>
      </c>
      <c r="BE26" s="202">
        <v>0</v>
      </c>
      <c r="BF26" s="202">
        <v>0.72</v>
      </c>
      <c r="BG26" s="202">
        <v>4.4480113333333335</v>
      </c>
    </row>
    <row r="27" spans="1:59" s="8" customFormat="1">
      <c r="A27" t="s">
        <v>90</v>
      </c>
      <c r="B27" t="s">
        <v>94</v>
      </c>
      <c r="C27" s="110" t="s">
        <v>109</v>
      </c>
      <c r="D27" s="64">
        <v>2.3333333333333335</v>
      </c>
      <c r="E27" s="203">
        <v>259742</v>
      </c>
      <c r="F27" s="203">
        <v>902540</v>
      </c>
      <c r="G27" s="66">
        <v>3552.5852981314956</v>
      </c>
      <c r="H27" s="64">
        <v>7.47525E-2</v>
      </c>
      <c r="I27" s="195">
        <v>104396.82608695653</v>
      </c>
      <c r="J27" s="64">
        <v>4.3478260869565216E-2</v>
      </c>
      <c r="K27" s="66">
        <v>4</v>
      </c>
      <c r="L27" s="66">
        <v>1910</v>
      </c>
      <c r="M27" s="64">
        <v>0.94005334377288818</v>
      </c>
      <c r="N27" s="64">
        <v>150</v>
      </c>
      <c r="O27" s="64">
        <v>0.67600000000000005</v>
      </c>
      <c r="P27" s="64">
        <v>3.4279933571978401E-2</v>
      </c>
      <c r="Q27" s="64">
        <v>580</v>
      </c>
      <c r="R27" s="66">
        <v>156330332</v>
      </c>
      <c r="S27" s="66">
        <v>1099.17</v>
      </c>
      <c r="T27" s="66">
        <v>1186.93</v>
      </c>
      <c r="U27" s="64">
        <v>2.7683276413817115</v>
      </c>
      <c r="V27" s="64">
        <v>66.695486284289274</v>
      </c>
      <c r="W27" s="64">
        <v>0.49876999999999999</v>
      </c>
      <c r="X27" s="64">
        <v>9.6717028275583816E-2</v>
      </c>
      <c r="Y27" s="207">
        <v>71.5</v>
      </c>
      <c r="Z27" s="64">
        <v>65.3</v>
      </c>
      <c r="AA27" s="64">
        <v>157</v>
      </c>
      <c r="AB27" s="64">
        <v>3.2</v>
      </c>
      <c r="AC27" s="202">
        <v>464</v>
      </c>
      <c r="AD27" s="64">
        <v>610.5</v>
      </c>
      <c r="AE27" s="64">
        <v>155.56119649482099</v>
      </c>
      <c r="AF27" s="64">
        <v>50.88</v>
      </c>
      <c r="AG27" s="64">
        <v>0.55500000000000005</v>
      </c>
      <c r="AH27" s="64">
        <v>0.42199999999999999</v>
      </c>
      <c r="AI27" s="66">
        <v>0</v>
      </c>
      <c r="AJ27" s="66">
        <v>242470.2</v>
      </c>
      <c r="AK27" s="66">
        <v>93260</v>
      </c>
      <c r="AL27" s="66">
        <v>298937</v>
      </c>
      <c r="AM27" s="66">
        <v>169463</v>
      </c>
      <c r="AN27" s="66">
        <v>854</v>
      </c>
      <c r="AO27" s="66">
        <v>0</v>
      </c>
      <c r="AP27" s="64">
        <v>1.5</v>
      </c>
      <c r="AQ27" s="64">
        <v>2.1</v>
      </c>
      <c r="AR27" s="202">
        <v>3.9666666666666663</v>
      </c>
      <c r="AS27" s="64">
        <v>-0.91</v>
      </c>
      <c r="AT27" s="64">
        <v>27</v>
      </c>
      <c r="AU27" s="64">
        <v>71</v>
      </c>
      <c r="AV27" s="64">
        <v>78</v>
      </c>
      <c r="AW27" s="64">
        <v>43.862900000000003</v>
      </c>
      <c r="AX27" s="64">
        <v>83</v>
      </c>
      <c r="AY27" s="64">
        <v>61.987940000000002</v>
      </c>
      <c r="AZ27" s="64">
        <v>91.595969999999994</v>
      </c>
      <c r="BA27" s="204" t="s">
        <v>478</v>
      </c>
      <c r="BB27" s="204">
        <v>966263</v>
      </c>
      <c r="BC27" s="66">
        <v>1042132.3565567581</v>
      </c>
      <c r="BD27" s="64">
        <v>26545864</v>
      </c>
      <c r="BE27" s="202">
        <v>0</v>
      </c>
      <c r="BF27" s="202">
        <v>0.72</v>
      </c>
      <c r="BG27" s="202">
        <v>4.4480113333333335</v>
      </c>
    </row>
    <row r="28" spans="1:59" s="8" customFormat="1">
      <c r="A28" t="s">
        <v>159</v>
      </c>
      <c r="B28" t="s">
        <v>160</v>
      </c>
      <c r="C28" s="110" t="s">
        <v>161</v>
      </c>
      <c r="D28" s="64">
        <v>1.25</v>
      </c>
      <c r="E28" s="203">
        <v>0</v>
      </c>
      <c r="F28" s="203">
        <v>0</v>
      </c>
      <c r="G28" s="66">
        <v>0</v>
      </c>
      <c r="H28" s="64">
        <v>6.4182500000000003E-2</v>
      </c>
      <c r="I28" s="195">
        <v>21352.17391304348</v>
      </c>
      <c r="J28" s="64">
        <v>0</v>
      </c>
      <c r="K28" s="66">
        <v>0</v>
      </c>
      <c r="L28" s="66">
        <v>0</v>
      </c>
      <c r="M28" s="64">
        <v>4.6466542407870293E-3</v>
      </c>
      <c r="N28" s="64">
        <v>0</v>
      </c>
      <c r="O28" s="64">
        <v>0.54</v>
      </c>
      <c r="P28" s="64">
        <v>4.4922381125677001E-2</v>
      </c>
      <c r="Q28" s="64">
        <v>524.64800000000002</v>
      </c>
      <c r="R28" s="66">
        <v>7708767</v>
      </c>
      <c r="S28" s="66">
        <v>239.11999999999998</v>
      </c>
      <c r="T28" s="66">
        <v>272.41000000000003</v>
      </c>
      <c r="U28" s="64">
        <v>12.718358250900085</v>
      </c>
      <c r="V28" s="64">
        <v>45.59</v>
      </c>
      <c r="W28" s="64">
        <v>2.3997600000000001</v>
      </c>
      <c r="X28" s="64">
        <v>1.1638091029968291E-2</v>
      </c>
      <c r="Y28" s="207">
        <v>92.800000000000011</v>
      </c>
      <c r="Z28" s="64">
        <v>85.1</v>
      </c>
      <c r="AA28" s="64">
        <v>145</v>
      </c>
      <c r="AB28" s="64">
        <v>1.84</v>
      </c>
      <c r="AC28" s="64">
        <v>0</v>
      </c>
      <c r="AD28" s="64">
        <v>4.75</v>
      </c>
      <c r="AE28" s="64">
        <v>72.765359645247003</v>
      </c>
      <c r="AF28" s="64">
        <v>23.3</v>
      </c>
      <c r="AG28" s="64">
        <v>0.58499999999999996</v>
      </c>
      <c r="AH28" s="64">
        <v>0.38800000000000001</v>
      </c>
      <c r="AI28" s="66">
        <f>VLOOKUP(A28,'[1]PVT final values'!$A$12:$D$18,2,FALSE)</f>
        <v>2421.2857142857142</v>
      </c>
      <c r="AJ28" s="66">
        <f>VLOOKUP(A28,'[1]PVT final values'!$A$12:$D$18,3,FALSE)</f>
        <v>4300.25</v>
      </c>
      <c r="AK28" s="66">
        <f>VLOOKUP(A28,'[1]PVT final values'!$A$12:$D$18,4,FALSE)</f>
        <v>0</v>
      </c>
      <c r="AL28" s="66">
        <v>276</v>
      </c>
      <c r="AM28" s="66">
        <v>0</v>
      </c>
      <c r="AN28" s="66">
        <v>3916</v>
      </c>
      <c r="AO28" s="66">
        <v>0</v>
      </c>
      <c r="AP28" s="64">
        <v>2.5</v>
      </c>
      <c r="AQ28" s="64">
        <v>12.5</v>
      </c>
      <c r="AR28" s="202">
        <v>3.8166666666666673</v>
      </c>
      <c r="AS28" s="64">
        <v>-0.59</v>
      </c>
      <c r="AT28" s="64">
        <v>37</v>
      </c>
      <c r="AU28" s="64">
        <v>99</v>
      </c>
      <c r="AV28" s="64">
        <v>59</v>
      </c>
      <c r="AW28" s="64">
        <v>54.189900000000002</v>
      </c>
      <c r="AX28" s="64">
        <v>101</v>
      </c>
      <c r="AY28" s="64">
        <v>55.967599999999997</v>
      </c>
      <c r="AZ28" s="64">
        <v>99.983310000000003</v>
      </c>
      <c r="BA28" s="204" t="s">
        <v>478</v>
      </c>
      <c r="BB28" s="204">
        <v>27916</v>
      </c>
      <c r="BC28" s="66">
        <v>12260.46397893876</v>
      </c>
      <c r="BD28" s="64">
        <v>2416664</v>
      </c>
      <c r="BE28" s="202">
        <v>6.4029999999999998E-3</v>
      </c>
      <c r="BF28" s="202">
        <v>0.66</v>
      </c>
      <c r="BG28" s="202">
        <v>2.3313333333333335E-2</v>
      </c>
    </row>
    <row r="29" spans="1:59" s="8" customFormat="1">
      <c r="A29" t="s">
        <v>162</v>
      </c>
      <c r="B29" t="s">
        <v>160</v>
      </c>
      <c r="C29" s="110" t="s">
        <v>163</v>
      </c>
      <c r="D29" s="64">
        <v>2</v>
      </c>
      <c r="E29" s="203">
        <v>20497</v>
      </c>
      <c r="F29" s="203">
        <v>143910</v>
      </c>
      <c r="G29" s="66">
        <v>6698.574171110421</v>
      </c>
      <c r="H29" s="64">
        <v>6.01275E-2</v>
      </c>
      <c r="I29" s="195">
        <v>21352.17391304348</v>
      </c>
      <c r="J29" s="64">
        <v>0.13043478260869565</v>
      </c>
      <c r="K29" s="66">
        <v>0</v>
      </c>
      <c r="L29" s="66">
        <v>0</v>
      </c>
      <c r="M29" s="64">
        <v>4.6466542407870293E-3</v>
      </c>
      <c r="N29" s="64">
        <v>0</v>
      </c>
      <c r="O29" s="64">
        <v>0.42099999999999999</v>
      </c>
      <c r="P29" s="64">
        <v>0.31765691126835399</v>
      </c>
      <c r="Q29" s="64">
        <v>524.64800000000002</v>
      </c>
      <c r="R29" s="66">
        <v>7708767</v>
      </c>
      <c r="S29" s="66">
        <v>239.11999999999998</v>
      </c>
      <c r="T29" s="66">
        <v>272.41000000000003</v>
      </c>
      <c r="U29" s="64">
        <v>12.718358250900085</v>
      </c>
      <c r="V29" s="64">
        <v>45.59</v>
      </c>
      <c r="W29" s="64">
        <v>4.99003</v>
      </c>
      <c r="X29" s="64">
        <v>0.12694299069244144</v>
      </c>
      <c r="Y29" s="207">
        <v>93.8</v>
      </c>
      <c r="Z29" s="64">
        <v>89.4</v>
      </c>
      <c r="AA29" s="64">
        <v>145</v>
      </c>
      <c r="AB29" s="64">
        <v>1.23</v>
      </c>
      <c r="AC29" s="64">
        <v>0</v>
      </c>
      <c r="AD29" s="64">
        <v>4.75</v>
      </c>
      <c r="AE29" s="64">
        <v>72.765359645247003</v>
      </c>
      <c r="AF29" s="64">
        <v>23.3</v>
      </c>
      <c r="AG29" s="64">
        <v>0.58499999999999996</v>
      </c>
      <c r="AH29" s="64">
        <v>0.38800000000000001</v>
      </c>
      <c r="AI29" s="66">
        <f>VLOOKUP(A29,'[1]PVT final values'!$A$12:$D$18,2,FALSE)</f>
        <v>2421.2857142857142</v>
      </c>
      <c r="AJ29" s="66">
        <f>VLOOKUP(A29,'[1]PVT final values'!$A$12:$D$18,3,FALSE)</f>
        <v>0</v>
      </c>
      <c r="AK29" s="66">
        <f>VLOOKUP(A29,'[1]PVT final values'!$A$12:$D$18,4,FALSE)</f>
        <v>0</v>
      </c>
      <c r="AL29" s="66">
        <v>28146</v>
      </c>
      <c r="AM29" s="66">
        <v>0</v>
      </c>
      <c r="AN29" s="66">
        <v>0</v>
      </c>
      <c r="AO29" s="66">
        <v>0</v>
      </c>
      <c r="AP29" s="64">
        <v>5.7</v>
      </c>
      <c r="AQ29" s="64">
        <v>14.5</v>
      </c>
      <c r="AR29" s="202">
        <v>3.8166666666666673</v>
      </c>
      <c r="AS29" s="64">
        <v>-0.59</v>
      </c>
      <c r="AT29" s="64">
        <v>37</v>
      </c>
      <c r="AU29" s="64">
        <v>65.400000000000006</v>
      </c>
      <c r="AV29" s="64">
        <v>59</v>
      </c>
      <c r="AW29" s="64">
        <v>54.189900000000002</v>
      </c>
      <c r="AX29" s="64">
        <v>101</v>
      </c>
      <c r="AY29" s="64">
        <v>49.903889999999997</v>
      </c>
      <c r="AZ29" s="64">
        <v>84.008759999999995</v>
      </c>
      <c r="BA29" s="204" t="s">
        <v>478</v>
      </c>
      <c r="BB29" s="204">
        <v>304495</v>
      </c>
      <c r="BC29" s="66">
        <v>328120.40172912547</v>
      </c>
      <c r="BD29" s="64">
        <v>2416664</v>
      </c>
      <c r="BE29" s="202">
        <v>6.4029999999999998E-3</v>
      </c>
      <c r="BF29" s="202">
        <v>0.66</v>
      </c>
      <c r="BG29" s="202">
        <v>2.3313333333333335E-2</v>
      </c>
    </row>
    <row r="30" spans="1:59" s="8" customFormat="1">
      <c r="A30" t="s">
        <v>164</v>
      </c>
      <c r="B30" t="s">
        <v>160</v>
      </c>
      <c r="C30" s="110" t="s">
        <v>165</v>
      </c>
      <c r="D30" s="64">
        <v>1.8333333333333333</v>
      </c>
      <c r="E30" s="203">
        <v>371452</v>
      </c>
      <c r="F30" s="203">
        <v>71706</v>
      </c>
      <c r="G30" s="66">
        <v>0</v>
      </c>
      <c r="H30" s="64">
        <v>6.4182500000000003E-2</v>
      </c>
      <c r="I30" s="195">
        <v>21352.17391304348</v>
      </c>
      <c r="J30" s="64">
        <v>8.6956521739130432E-2</v>
      </c>
      <c r="K30" s="66">
        <v>3</v>
      </c>
      <c r="L30" s="66">
        <v>4</v>
      </c>
      <c r="M30" s="64">
        <v>4.6466542407870293E-3</v>
      </c>
      <c r="N30" s="64">
        <v>0</v>
      </c>
      <c r="O30" s="64">
        <v>0.52400000000000002</v>
      </c>
      <c r="P30" s="64">
        <v>0.14424192638445191</v>
      </c>
      <c r="Q30" s="64">
        <v>524.64800000000002</v>
      </c>
      <c r="R30" s="66">
        <v>7708767</v>
      </c>
      <c r="S30" s="66">
        <v>239.11999999999998</v>
      </c>
      <c r="T30" s="66">
        <v>272.41000000000003</v>
      </c>
      <c r="U30" s="64">
        <v>12.718358250900085</v>
      </c>
      <c r="V30" s="64">
        <v>45.59</v>
      </c>
      <c r="W30" s="64">
        <v>4.6856499999999999</v>
      </c>
      <c r="X30" s="64">
        <v>0.41348199693157406</v>
      </c>
      <c r="Y30" s="207">
        <v>96.6</v>
      </c>
      <c r="Z30" s="64">
        <v>89.2</v>
      </c>
      <c r="AA30" s="64">
        <v>145</v>
      </c>
      <c r="AB30" s="64">
        <v>1.84</v>
      </c>
      <c r="AC30" s="64">
        <v>0</v>
      </c>
      <c r="AD30" s="64">
        <v>4.75</v>
      </c>
      <c r="AE30" s="64">
        <v>72.765359645247003</v>
      </c>
      <c r="AF30" s="64">
        <v>23.3</v>
      </c>
      <c r="AG30" s="64">
        <v>0.58499999999999996</v>
      </c>
      <c r="AH30" s="64">
        <v>0.38800000000000001</v>
      </c>
      <c r="AI30" s="66">
        <f>VLOOKUP(A30,'[1]PVT final values'!$A$12:$D$18,2,FALSE)</f>
        <v>2421.2857142857142</v>
      </c>
      <c r="AJ30" s="66">
        <f>VLOOKUP(A30,'[1]PVT final values'!$A$12:$D$18,3,FALSE)</f>
        <v>4300.25</v>
      </c>
      <c r="AK30" s="66">
        <f>VLOOKUP(A30,'[1]PVT final values'!$A$12:$D$18,4,FALSE)</f>
        <v>0</v>
      </c>
      <c r="AL30" s="66">
        <v>30873</v>
      </c>
      <c r="AM30" s="66">
        <v>0</v>
      </c>
      <c r="AN30" s="66">
        <v>0</v>
      </c>
      <c r="AO30" s="66">
        <v>0</v>
      </c>
      <c r="AP30" s="64">
        <v>5.6000000000000005</v>
      </c>
      <c r="AQ30" s="64">
        <v>12.6</v>
      </c>
      <c r="AR30" s="202">
        <v>3.8166666666666673</v>
      </c>
      <c r="AS30" s="64">
        <v>-0.59</v>
      </c>
      <c r="AT30" s="64">
        <v>37</v>
      </c>
      <c r="AU30" s="64">
        <v>65.400000000000006</v>
      </c>
      <c r="AV30" s="64">
        <v>59</v>
      </c>
      <c r="AW30" s="64">
        <v>54.189900000000002</v>
      </c>
      <c r="AX30" s="64">
        <v>101</v>
      </c>
      <c r="AY30" s="64">
        <v>52.553089999999997</v>
      </c>
      <c r="AZ30" s="64">
        <v>85.587220000000002</v>
      </c>
      <c r="BA30" s="204" t="s">
        <v>478</v>
      </c>
      <c r="BB30" s="204">
        <v>991809</v>
      </c>
      <c r="BC30" s="66">
        <v>1584231.8115349771</v>
      </c>
      <c r="BD30" s="64">
        <v>2416664</v>
      </c>
      <c r="BE30" s="202">
        <v>6.4029999999999998E-3</v>
      </c>
      <c r="BF30" s="202">
        <v>0.66</v>
      </c>
      <c r="BG30" s="202">
        <v>2.3313333333333335E-2</v>
      </c>
    </row>
    <row r="31" spans="1:59" s="8" customFormat="1">
      <c r="A31" t="s">
        <v>166</v>
      </c>
      <c r="B31" t="s">
        <v>160</v>
      </c>
      <c r="C31" s="110" t="s">
        <v>167</v>
      </c>
      <c r="D31" s="64">
        <v>1.6666666666666667</v>
      </c>
      <c r="E31" s="203">
        <v>19118</v>
      </c>
      <c r="F31" s="203">
        <v>0</v>
      </c>
      <c r="G31" s="66">
        <v>3002.682527758755</v>
      </c>
      <c r="H31" s="64">
        <v>6.8115000000000009E-2</v>
      </c>
      <c r="I31" s="195">
        <v>21352.17391304348</v>
      </c>
      <c r="J31" s="64">
        <v>8.6956521739130432E-2</v>
      </c>
      <c r="K31" s="66">
        <v>0</v>
      </c>
      <c r="L31" s="66">
        <v>0</v>
      </c>
      <c r="M31" s="64">
        <v>4.6466542407870293E-3</v>
      </c>
      <c r="N31" s="64">
        <v>0</v>
      </c>
      <c r="O31" s="64">
        <v>0.38500000000000001</v>
      </c>
      <c r="P31" s="64">
        <v>0.4003218090013374</v>
      </c>
      <c r="Q31" s="64">
        <v>524.64800000000002</v>
      </c>
      <c r="R31" s="66">
        <v>7708767</v>
      </c>
      <c r="S31" s="66">
        <v>239.11999999999998</v>
      </c>
      <c r="T31" s="66">
        <v>272.41000000000003</v>
      </c>
      <c r="U31" s="64">
        <v>12.718358250900085</v>
      </c>
      <c r="V31" s="64">
        <v>45.59</v>
      </c>
      <c r="W31" s="64">
        <v>6.4576200000000004</v>
      </c>
      <c r="X31" s="64">
        <v>6.4362612253247409E-2</v>
      </c>
      <c r="Y31" s="207">
        <v>95.15</v>
      </c>
      <c r="Z31" s="64">
        <v>93.5</v>
      </c>
      <c r="AA31" s="64">
        <v>145</v>
      </c>
      <c r="AB31" s="64">
        <v>1.84</v>
      </c>
      <c r="AC31" s="64">
        <v>0</v>
      </c>
      <c r="AD31" s="64">
        <v>4.75</v>
      </c>
      <c r="AE31" s="64">
        <v>72.765359645247003</v>
      </c>
      <c r="AF31" s="64">
        <v>23.3</v>
      </c>
      <c r="AG31" s="64">
        <v>0.58499999999999996</v>
      </c>
      <c r="AH31" s="64">
        <v>0.38800000000000001</v>
      </c>
      <c r="AI31" s="66">
        <f>VLOOKUP(A31,'[1]PVT final values'!$A$12:$D$18,2,FALSE)</f>
        <v>2421.2857142857142</v>
      </c>
      <c r="AJ31" s="66">
        <f>VLOOKUP(A31,'[1]PVT final values'!$A$12:$D$18,3,FALSE)</f>
        <v>0</v>
      </c>
      <c r="AK31" s="66">
        <f>VLOOKUP(A31,'[1]PVT final values'!$A$12:$D$18,4,FALSE)</f>
        <v>0</v>
      </c>
      <c r="AL31" s="66">
        <v>28439</v>
      </c>
      <c r="AM31" s="66">
        <v>0</v>
      </c>
      <c r="AN31" s="66">
        <v>0</v>
      </c>
      <c r="AO31" s="66">
        <v>0</v>
      </c>
      <c r="AP31" s="64">
        <v>10.7</v>
      </c>
      <c r="AQ31" s="64">
        <v>13.8</v>
      </c>
      <c r="AR31" s="202">
        <v>3.8166666666666673</v>
      </c>
      <c r="AS31" s="64">
        <v>-0.59</v>
      </c>
      <c r="AT31" s="64">
        <v>37</v>
      </c>
      <c r="AU31" s="64">
        <v>31.2</v>
      </c>
      <c r="AV31" s="64">
        <v>59</v>
      </c>
      <c r="AW31" s="64">
        <v>54.189900000000002</v>
      </c>
      <c r="AX31" s="64">
        <v>101</v>
      </c>
      <c r="AY31" s="64">
        <v>25.544339999999998</v>
      </c>
      <c r="AZ31" s="64">
        <v>69.248109999999997</v>
      </c>
      <c r="BA31" s="204" t="s">
        <v>478</v>
      </c>
      <c r="BB31" s="204">
        <v>154385</v>
      </c>
      <c r="BC31" s="66">
        <v>145808.62011186779</v>
      </c>
      <c r="BD31" s="64">
        <v>2416664</v>
      </c>
      <c r="BE31" s="202">
        <v>6.4029999999999998E-3</v>
      </c>
      <c r="BF31" s="202">
        <v>0.66</v>
      </c>
      <c r="BG31" s="202">
        <v>2.3313333333333335E-2</v>
      </c>
    </row>
    <row r="32" spans="1:59" s="8" customFormat="1">
      <c r="A32" t="s">
        <v>168</v>
      </c>
      <c r="B32" t="s">
        <v>160</v>
      </c>
      <c r="C32" s="110" t="s">
        <v>169</v>
      </c>
      <c r="D32" s="64">
        <v>1.25</v>
      </c>
      <c r="E32" s="203">
        <v>73041</v>
      </c>
      <c r="F32" s="203">
        <v>0</v>
      </c>
      <c r="G32" s="66">
        <v>0</v>
      </c>
      <c r="H32" s="64">
        <v>8.0352500000000007E-2</v>
      </c>
      <c r="I32" s="195">
        <v>21352.17391304348</v>
      </c>
      <c r="J32" s="64">
        <v>4.3478260869565216E-2</v>
      </c>
      <c r="K32" s="66">
        <v>0</v>
      </c>
      <c r="L32" s="66">
        <v>0</v>
      </c>
      <c r="M32" s="64">
        <v>4.6466542407870293E-3</v>
      </c>
      <c r="N32" s="64">
        <v>0</v>
      </c>
      <c r="O32" s="64">
        <v>0.54800000000000004</v>
      </c>
      <c r="P32" s="64">
        <v>8.08073230930417E-2</v>
      </c>
      <c r="Q32" s="64">
        <v>524.64800000000002</v>
      </c>
      <c r="R32" s="66">
        <v>7708767</v>
      </c>
      <c r="S32" s="66">
        <v>239.11999999999998</v>
      </c>
      <c r="T32" s="66">
        <v>272.41000000000003</v>
      </c>
      <c r="U32" s="64">
        <v>12.718358250900085</v>
      </c>
      <c r="V32" s="64">
        <v>45.59</v>
      </c>
      <c r="W32" s="64">
        <v>5.0208000000000004</v>
      </c>
      <c r="X32" s="64">
        <v>0.19391704449217551</v>
      </c>
      <c r="Y32" s="207">
        <v>90.55</v>
      </c>
      <c r="Z32" s="64">
        <v>84.9</v>
      </c>
      <c r="AA32" s="64">
        <v>145</v>
      </c>
      <c r="AB32" s="64">
        <v>1.84</v>
      </c>
      <c r="AC32" s="64">
        <v>0</v>
      </c>
      <c r="AD32" s="64">
        <v>4.75</v>
      </c>
      <c r="AE32" s="64">
        <v>72.765359645247003</v>
      </c>
      <c r="AF32" s="64">
        <v>23.3</v>
      </c>
      <c r="AG32" s="64">
        <v>0.58499999999999996</v>
      </c>
      <c r="AH32" s="64">
        <v>0.38800000000000001</v>
      </c>
      <c r="AI32" s="66">
        <f>VLOOKUP(A32,'[1]PVT final values'!$A$12:$D$18,2,FALSE)</f>
        <v>2421.2857142857142</v>
      </c>
      <c r="AJ32" s="66">
        <f>VLOOKUP(A32,'[1]PVT final values'!$A$12:$D$18,3,FALSE)</f>
        <v>4300.25</v>
      </c>
      <c r="AK32" s="66">
        <f>VLOOKUP(A32,'[1]PVT final values'!$A$12:$D$18,4,FALSE)</f>
        <v>0</v>
      </c>
      <c r="AL32" s="66">
        <v>42843</v>
      </c>
      <c r="AM32" s="66">
        <v>0</v>
      </c>
      <c r="AN32" s="66">
        <v>0</v>
      </c>
      <c r="AO32" s="66">
        <v>0</v>
      </c>
      <c r="AP32" s="64">
        <v>5.2</v>
      </c>
      <c r="AQ32" s="64">
        <v>12.1</v>
      </c>
      <c r="AR32" s="202">
        <v>3.8166666666666673</v>
      </c>
      <c r="AS32" s="64">
        <v>-0.59</v>
      </c>
      <c r="AT32" s="64">
        <v>37</v>
      </c>
      <c r="AU32" s="64">
        <v>99</v>
      </c>
      <c r="AV32" s="64">
        <v>59</v>
      </c>
      <c r="AW32" s="64">
        <v>54.189900000000002</v>
      </c>
      <c r="AX32" s="64">
        <v>101</v>
      </c>
      <c r="AY32" s="64">
        <v>62.569130000000001</v>
      </c>
      <c r="AZ32" s="64">
        <v>98.392849999999996</v>
      </c>
      <c r="BA32" s="204" t="s">
        <v>478</v>
      </c>
      <c r="BB32" s="204">
        <v>465144</v>
      </c>
      <c r="BC32" s="66">
        <v>646849.05574306846</v>
      </c>
      <c r="BD32" s="64">
        <v>2416664</v>
      </c>
      <c r="BE32" s="202">
        <v>6.4029999999999998E-3</v>
      </c>
      <c r="BF32" s="202">
        <v>0.66</v>
      </c>
      <c r="BG32" s="202">
        <v>2.3313333333333335E-2</v>
      </c>
    </row>
    <row r="33" spans="1:59" s="8" customFormat="1">
      <c r="A33" t="s">
        <v>170</v>
      </c>
      <c r="B33" t="s">
        <v>160</v>
      </c>
      <c r="C33" s="110" t="s">
        <v>171</v>
      </c>
      <c r="D33" s="64">
        <v>1.6666666666666667</v>
      </c>
      <c r="E33" s="203">
        <v>15710</v>
      </c>
      <c r="F33" s="203">
        <v>66599</v>
      </c>
      <c r="G33" s="66">
        <v>241.12560506188126</v>
      </c>
      <c r="H33" s="64">
        <v>6.2394999999999992E-2</v>
      </c>
      <c r="I33" s="195">
        <v>21352.17391304348</v>
      </c>
      <c r="J33" s="64">
        <v>0.13043478260869565</v>
      </c>
      <c r="K33" s="66">
        <v>0</v>
      </c>
      <c r="L33" s="66">
        <v>2</v>
      </c>
      <c r="M33" s="64">
        <v>4.6466542407870293E-3</v>
      </c>
      <c r="N33" s="64">
        <v>0</v>
      </c>
      <c r="O33" s="64">
        <v>0.44500000000000001</v>
      </c>
      <c r="P33" s="64">
        <v>0.27031658121243612</v>
      </c>
      <c r="Q33" s="64">
        <v>524.64800000000002</v>
      </c>
      <c r="R33" s="66">
        <v>7708767</v>
      </c>
      <c r="S33" s="66">
        <v>239.11999999999998</v>
      </c>
      <c r="T33" s="66">
        <v>272.41000000000003</v>
      </c>
      <c r="U33" s="64">
        <v>12.718358250900085</v>
      </c>
      <c r="V33" s="64">
        <v>45.59</v>
      </c>
      <c r="W33" s="64">
        <v>6.4453300000000002</v>
      </c>
      <c r="X33" s="64">
        <v>0.11688368783880534</v>
      </c>
      <c r="Y33" s="207">
        <v>99.15</v>
      </c>
      <c r="Z33" s="64">
        <v>95.1</v>
      </c>
      <c r="AA33" s="64">
        <v>145</v>
      </c>
      <c r="AB33" s="64">
        <v>1.49</v>
      </c>
      <c r="AC33" s="64">
        <v>0</v>
      </c>
      <c r="AD33" s="64">
        <v>4.75</v>
      </c>
      <c r="AE33" s="64">
        <v>72.765359645247003</v>
      </c>
      <c r="AF33" s="64">
        <v>23.3</v>
      </c>
      <c r="AG33" s="64">
        <v>0.58499999999999996</v>
      </c>
      <c r="AH33" s="64">
        <v>0.38800000000000001</v>
      </c>
      <c r="AI33" s="66">
        <f>VLOOKUP(A33,'[1]PVT final values'!$A$12:$D$18,2,FALSE)</f>
        <v>2421.2857142857142</v>
      </c>
      <c r="AJ33" s="66">
        <f>VLOOKUP(A33,'[1]PVT final values'!$A$12:$D$18,3,FALSE)</f>
        <v>4300.25</v>
      </c>
      <c r="AK33" s="66">
        <f>VLOOKUP(A33,'[1]PVT final values'!$A$12:$D$18,4,FALSE)</f>
        <v>0</v>
      </c>
      <c r="AL33" s="66">
        <v>51796</v>
      </c>
      <c r="AM33" s="66">
        <v>0</v>
      </c>
      <c r="AN33" s="66">
        <v>0</v>
      </c>
      <c r="AO33" s="66">
        <v>0</v>
      </c>
      <c r="AP33" s="64">
        <v>6.9</v>
      </c>
      <c r="AQ33" s="64">
        <v>19.5</v>
      </c>
      <c r="AR33" s="202">
        <v>3.8166666666666673</v>
      </c>
      <c r="AS33" s="64">
        <v>-0.59</v>
      </c>
      <c r="AT33" s="64">
        <v>37</v>
      </c>
      <c r="AU33" s="64">
        <v>31.2</v>
      </c>
      <c r="AV33" s="64">
        <v>59</v>
      </c>
      <c r="AW33" s="64">
        <v>54.189900000000002</v>
      </c>
      <c r="AX33" s="64">
        <v>101</v>
      </c>
      <c r="AY33" s="64">
        <v>24.569680000000002</v>
      </c>
      <c r="AZ33" s="64">
        <v>71.326040000000006</v>
      </c>
      <c r="BA33" s="204" t="s">
        <v>478</v>
      </c>
      <c r="BB33" s="204">
        <v>280366</v>
      </c>
      <c r="BC33" s="66">
        <v>289026.23337198788</v>
      </c>
      <c r="BD33" s="64">
        <v>2416664</v>
      </c>
      <c r="BE33" s="202">
        <v>6.4029999999999998E-3</v>
      </c>
      <c r="BF33" s="202">
        <v>0.66</v>
      </c>
      <c r="BG33" s="202">
        <v>2.3313333333333335E-2</v>
      </c>
    </row>
    <row r="34" spans="1:59" s="8" customFormat="1">
      <c r="A34" t="s">
        <v>172</v>
      </c>
      <c r="B34" t="s">
        <v>160</v>
      </c>
      <c r="C34" s="110" t="s">
        <v>173</v>
      </c>
      <c r="D34" s="64">
        <v>1.8333333333333333</v>
      </c>
      <c r="E34" s="203">
        <v>20158</v>
      </c>
      <c r="F34" s="203">
        <v>21464</v>
      </c>
      <c r="G34" s="66">
        <v>4305.2631501791484</v>
      </c>
      <c r="H34" s="64">
        <v>6.8115000000000009E-2</v>
      </c>
      <c r="I34" s="195">
        <v>21352.17391304348</v>
      </c>
      <c r="J34" s="64">
        <v>8.6956521739130432E-2</v>
      </c>
      <c r="K34" s="66">
        <v>0</v>
      </c>
      <c r="L34" s="66">
        <v>0</v>
      </c>
      <c r="M34" s="64">
        <v>4.6466542407870293E-3</v>
      </c>
      <c r="N34" s="64">
        <v>0</v>
      </c>
      <c r="O34" s="64">
        <v>0.33700000000000002</v>
      </c>
      <c r="P34" s="64">
        <v>0.4392651542321202</v>
      </c>
      <c r="Q34" s="64">
        <v>524.64800000000002</v>
      </c>
      <c r="R34" s="66">
        <v>7708767</v>
      </c>
      <c r="S34" s="66">
        <v>239.11999999999998</v>
      </c>
      <c r="T34" s="66">
        <v>272.41000000000003</v>
      </c>
      <c r="U34" s="64">
        <v>12.718358250900085</v>
      </c>
      <c r="V34" s="64">
        <v>45.59</v>
      </c>
      <c r="W34" s="64">
        <v>3.9017499999999998</v>
      </c>
      <c r="X34" s="64">
        <v>5.072466728035184E-2</v>
      </c>
      <c r="Y34" s="207">
        <v>96.75</v>
      </c>
      <c r="Z34" s="64">
        <v>94.1</v>
      </c>
      <c r="AA34" s="64">
        <v>145</v>
      </c>
      <c r="AB34" s="64">
        <v>1.84</v>
      </c>
      <c r="AC34" s="64">
        <v>0</v>
      </c>
      <c r="AD34" s="64">
        <v>4.75</v>
      </c>
      <c r="AE34" s="64">
        <v>72.765359645247003</v>
      </c>
      <c r="AF34" s="64">
        <v>23.3</v>
      </c>
      <c r="AG34" s="64">
        <v>0.58499999999999996</v>
      </c>
      <c r="AH34" s="64">
        <v>0.38800000000000001</v>
      </c>
      <c r="AI34" s="66">
        <v>0</v>
      </c>
      <c r="AJ34" s="66">
        <v>0</v>
      </c>
      <c r="AK34" s="66">
        <v>0</v>
      </c>
      <c r="AL34" s="66">
        <v>21206</v>
      </c>
      <c r="AM34" s="66">
        <v>0</v>
      </c>
      <c r="AN34" s="66">
        <v>0</v>
      </c>
      <c r="AO34" s="66">
        <v>0</v>
      </c>
      <c r="AP34" s="64">
        <v>10.7</v>
      </c>
      <c r="AQ34" s="64">
        <v>16.899999999999999</v>
      </c>
      <c r="AR34" s="202">
        <v>3.8166666666666673</v>
      </c>
      <c r="AS34" s="64">
        <v>-0.59</v>
      </c>
      <c r="AT34" s="64">
        <v>37</v>
      </c>
      <c r="AU34" s="64">
        <v>31.2</v>
      </c>
      <c r="AV34" s="64">
        <v>59</v>
      </c>
      <c r="AW34" s="64">
        <v>54.189900000000002</v>
      </c>
      <c r="AX34" s="64">
        <v>101</v>
      </c>
      <c r="AY34" s="64">
        <v>12.96219</v>
      </c>
      <c r="AZ34" s="64">
        <v>66.458070000000006</v>
      </c>
      <c r="BA34" s="204" t="s">
        <v>478</v>
      </c>
      <c r="BB34" s="204">
        <v>121672</v>
      </c>
      <c r="BC34" s="66">
        <v>128838.1371527966</v>
      </c>
      <c r="BD34" s="64">
        <v>2416664</v>
      </c>
      <c r="BE34" s="202">
        <v>6.4029999999999998E-3</v>
      </c>
      <c r="BF34" s="202">
        <v>0.66</v>
      </c>
      <c r="BG34" s="202">
        <v>2.3313333333333335E-2</v>
      </c>
    </row>
    <row r="35" spans="1:59" s="8" customFormat="1">
      <c r="A35" t="s">
        <v>174</v>
      </c>
      <c r="B35" t="s">
        <v>160</v>
      </c>
      <c r="C35" s="110" t="s">
        <v>175</v>
      </c>
      <c r="D35" s="64">
        <v>2.1666666666666665</v>
      </c>
      <c r="E35" s="203">
        <v>30340</v>
      </c>
      <c r="F35" s="203">
        <v>19372</v>
      </c>
      <c r="G35" s="66">
        <v>2342.8321560439249</v>
      </c>
      <c r="H35" s="64">
        <v>4.0517500000000005E-2</v>
      </c>
      <c r="I35" s="195">
        <v>21352.17391304348</v>
      </c>
      <c r="J35" s="64">
        <v>0.13043478260869565</v>
      </c>
      <c r="K35" s="66">
        <v>0</v>
      </c>
      <c r="L35" s="66">
        <v>0</v>
      </c>
      <c r="M35" s="64">
        <v>4.6466542407870293E-3</v>
      </c>
      <c r="N35" s="64">
        <v>0</v>
      </c>
      <c r="O35" s="64">
        <v>0.438</v>
      </c>
      <c r="P35" s="64">
        <v>0.26971534493315408</v>
      </c>
      <c r="Q35" s="64">
        <v>524.64800000000002</v>
      </c>
      <c r="R35" s="66">
        <v>7708767</v>
      </c>
      <c r="S35" s="66">
        <v>239.11999999999998</v>
      </c>
      <c r="T35" s="66">
        <v>272.41000000000003</v>
      </c>
      <c r="U35" s="64">
        <v>12.718358250900085</v>
      </c>
      <c r="V35" s="64">
        <v>45.59</v>
      </c>
      <c r="W35" s="64">
        <v>5.4880699999999996</v>
      </c>
      <c r="X35" s="64">
        <v>4.1048909481436024E-2</v>
      </c>
      <c r="Y35" s="207">
        <v>97.949999999999989</v>
      </c>
      <c r="Z35" s="64">
        <v>97.1</v>
      </c>
      <c r="AA35" s="64">
        <v>145</v>
      </c>
      <c r="AB35" s="64">
        <v>2.74</v>
      </c>
      <c r="AC35" s="64">
        <v>0</v>
      </c>
      <c r="AD35" s="64">
        <v>4.75</v>
      </c>
      <c r="AE35" s="64">
        <v>72.765359645247003</v>
      </c>
      <c r="AF35" s="64">
        <v>23.3</v>
      </c>
      <c r="AG35" s="64">
        <v>0.58499999999999996</v>
      </c>
      <c r="AH35" s="64">
        <v>0.38800000000000001</v>
      </c>
      <c r="AI35" s="66">
        <f>VLOOKUP(A35,'[1]PVT final values'!$A$12:$D$18,2,FALSE)</f>
        <v>2421.2857142857142</v>
      </c>
      <c r="AJ35" s="66">
        <f>VLOOKUP(A35,'[1]PVT final values'!$A$12:$D$18,3,FALSE)</f>
        <v>0</v>
      </c>
      <c r="AK35" s="66">
        <f>VLOOKUP(A35,'[1]PVT final values'!$A$12:$D$18,4,FALSE)</f>
        <v>0</v>
      </c>
      <c r="AL35" s="66">
        <v>23146</v>
      </c>
      <c r="AM35" s="66">
        <v>0</v>
      </c>
      <c r="AN35" s="66">
        <v>0</v>
      </c>
      <c r="AO35" s="66">
        <v>0</v>
      </c>
      <c r="AP35" s="64">
        <v>5.6000000000000005</v>
      </c>
      <c r="AQ35" s="64">
        <v>16</v>
      </c>
      <c r="AR35" s="202">
        <v>3.8166666666666673</v>
      </c>
      <c r="AS35" s="64">
        <v>-0.59</v>
      </c>
      <c r="AT35" s="64">
        <v>37</v>
      </c>
      <c r="AU35" s="64">
        <v>65.400000000000006</v>
      </c>
      <c r="AV35" s="64">
        <v>59</v>
      </c>
      <c r="AW35" s="64">
        <v>54.189900000000002</v>
      </c>
      <c r="AX35" s="64">
        <v>101</v>
      </c>
      <c r="AY35" s="64">
        <v>41.05827</v>
      </c>
      <c r="AZ35" s="64">
        <v>88.878879999999995</v>
      </c>
      <c r="BA35" s="204" t="s">
        <v>478</v>
      </c>
      <c r="BB35" s="204">
        <v>98463</v>
      </c>
      <c r="BC35" s="66">
        <v>89659.257356711663</v>
      </c>
      <c r="BD35" s="64">
        <v>2416664</v>
      </c>
      <c r="BE35" s="202">
        <v>6.4029999999999998E-3</v>
      </c>
      <c r="BF35" s="202">
        <v>0.66</v>
      </c>
      <c r="BG35" s="202">
        <v>2.3313333333333335E-2</v>
      </c>
    </row>
    <row r="36" spans="1:59" s="8" customFormat="1">
      <c r="A36" t="s">
        <v>177</v>
      </c>
      <c r="B36" t="s">
        <v>178</v>
      </c>
      <c r="C36" s="110" t="s">
        <v>179</v>
      </c>
      <c r="D36" s="64">
        <v>1.0925925925925926</v>
      </c>
      <c r="E36" s="203">
        <v>96854</v>
      </c>
      <c r="F36" s="203">
        <v>0</v>
      </c>
      <c r="G36" s="66">
        <v>51979.684097423313</v>
      </c>
      <c r="H36" s="64">
        <v>0.15453</v>
      </c>
      <c r="I36" s="195">
        <v>593945.78260869568</v>
      </c>
      <c r="J36" s="64">
        <v>8.6956521739130432E-2</v>
      </c>
      <c r="K36" s="66">
        <v>3</v>
      </c>
      <c r="L36" s="66">
        <v>1</v>
      </c>
      <c r="M36" s="64">
        <v>0.94774812459945679</v>
      </c>
      <c r="N36" s="64">
        <v>0</v>
      </c>
      <c r="O36" s="64">
        <v>0.57599999999999996</v>
      </c>
      <c r="P36" s="64">
        <v>0.1103048677977113</v>
      </c>
      <c r="Q36" s="64">
        <v>1153.6199999999999</v>
      </c>
      <c r="R36" s="66">
        <v>279264759</v>
      </c>
      <c r="S36" s="66">
        <v>1401.8500000000001</v>
      </c>
      <c r="T36" s="66">
        <v>1201.1400000000001</v>
      </c>
      <c r="U36" s="64">
        <v>6.6579674554203105</v>
      </c>
      <c r="V36" s="64">
        <v>51.651236164270195</v>
      </c>
      <c r="W36" s="64">
        <v>9.3347700000000007</v>
      </c>
      <c r="X36" s="64">
        <v>0.24318935061294045</v>
      </c>
      <c r="Y36" s="207">
        <v>130.94999999999999</v>
      </c>
      <c r="Z36" s="64">
        <v>138.4</v>
      </c>
      <c r="AA36" s="64">
        <v>49</v>
      </c>
      <c r="AB36" s="64">
        <v>10.86</v>
      </c>
      <c r="AC36" s="64">
        <v>0</v>
      </c>
      <c r="AD36" s="64">
        <v>63</v>
      </c>
      <c r="AE36" s="64">
        <v>106.96834943814601</v>
      </c>
      <c r="AF36" s="64">
        <v>91</v>
      </c>
      <c r="AG36" s="64">
        <v>0.60699999999999998</v>
      </c>
      <c r="AH36" s="64">
        <v>0.35699999999999998</v>
      </c>
      <c r="AI36" s="66">
        <v>0</v>
      </c>
      <c r="AJ36" s="66">
        <v>192861.44444444444</v>
      </c>
      <c r="AK36" s="66">
        <v>0</v>
      </c>
      <c r="AL36" s="66">
        <v>64474</v>
      </c>
      <c r="AM36" s="66">
        <v>3511</v>
      </c>
      <c r="AN36" s="66">
        <v>2317</v>
      </c>
      <c r="AO36" s="66">
        <v>657</v>
      </c>
      <c r="AP36" s="64">
        <v>10.6</v>
      </c>
      <c r="AQ36" s="64">
        <v>7</v>
      </c>
      <c r="AR36" s="202">
        <v>3.05</v>
      </c>
      <c r="AS36" s="64">
        <v>-1.1399999999999999</v>
      </c>
      <c r="AT36" s="64">
        <v>28</v>
      </c>
      <c r="AU36" s="64">
        <v>99.7</v>
      </c>
      <c r="AV36" s="64">
        <v>31</v>
      </c>
      <c r="AW36" s="64">
        <v>33.052799999999998</v>
      </c>
      <c r="AX36" s="64">
        <v>114</v>
      </c>
      <c r="AY36" s="64">
        <v>46.851610000000001</v>
      </c>
      <c r="AZ36" s="64">
        <v>95.833960000000005</v>
      </c>
      <c r="BA36" s="204" t="s">
        <v>478</v>
      </c>
      <c r="BB36" s="204">
        <v>2777977.7568799998</v>
      </c>
      <c r="BC36" s="66">
        <v>3982506.276481844</v>
      </c>
      <c r="BD36" s="64">
        <v>20250834</v>
      </c>
      <c r="BE36" s="202">
        <v>0</v>
      </c>
      <c r="BF36" s="202">
        <v>1.4</v>
      </c>
      <c r="BG36" s="202">
        <v>1.3706593333333332</v>
      </c>
    </row>
    <row r="37" spans="1:59" s="8" customFormat="1">
      <c r="A37" t="s">
        <v>180</v>
      </c>
      <c r="B37" t="s">
        <v>178</v>
      </c>
      <c r="C37" s="110" t="s">
        <v>181</v>
      </c>
      <c r="D37" s="64">
        <v>2.7954545454545454</v>
      </c>
      <c r="E37" s="203">
        <v>133762</v>
      </c>
      <c r="F37" s="203">
        <v>45489</v>
      </c>
      <c r="G37" s="66">
        <v>68850.664371176535</v>
      </c>
      <c r="H37" s="64">
        <v>0.14317000000000002</v>
      </c>
      <c r="I37" s="195">
        <v>593945.78260869568</v>
      </c>
      <c r="J37" s="64">
        <v>0.21739130434782608</v>
      </c>
      <c r="K37" s="66">
        <v>5</v>
      </c>
      <c r="L37" s="66">
        <v>777</v>
      </c>
      <c r="M37" s="64">
        <v>0.94774812459945679</v>
      </c>
      <c r="N37" s="64">
        <v>421</v>
      </c>
      <c r="O37" s="64">
        <v>0.374</v>
      </c>
      <c r="P37" s="64">
        <v>0.47262704167154401</v>
      </c>
      <c r="Q37" s="64">
        <v>1153.6199999999999</v>
      </c>
      <c r="R37" s="66">
        <v>279264759</v>
      </c>
      <c r="S37" s="66">
        <v>1401.8500000000001</v>
      </c>
      <c r="T37" s="66">
        <v>1201.1400000000001</v>
      </c>
      <c r="U37" s="64">
        <v>6.6579674554203105</v>
      </c>
      <c r="V37" s="64">
        <v>75.382098893141617</v>
      </c>
      <c r="W37" s="64">
        <v>15.155394999999999</v>
      </c>
      <c r="X37" s="64">
        <v>6.9190981234314636E-2</v>
      </c>
      <c r="Y37" s="207">
        <v>57.35</v>
      </c>
      <c r="Z37" s="64">
        <v>57.2</v>
      </c>
      <c r="AA37" s="64">
        <v>49</v>
      </c>
      <c r="AB37" s="64">
        <v>1.0549999999999999</v>
      </c>
      <c r="AC37" s="64">
        <v>0</v>
      </c>
      <c r="AD37" s="64">
        <v>45.5</v>
      </c>
      <c r="AE37" s="64">
        <v>106.96834943814601</v>
      </c>
      <c r="AF37" s="64">
        <v>91</v>
      </c>
      <c r="AG37" s="64">
        <v>0.60699999999999998</v>
      </c>
      <c r="AH37" s="64">
        <v>0.35699999999999998</v>
      </c>
      <c r="AI37" s="66">
        <v>0</v>
      </c>
      <c r="AJ37" s="66">
        <v>192861.44444444444</v>
      </c>
      <c r="AK37" s="66">
        <v>0</v>
      </c>
      <c r="AL37" s="66">
        <v>279516</v>
      </c>
      <c r="AM37" s="66">
        <f>41991+59479</f>
        <v>101470</v>
      </c>
      <c r="AN37" s="66">
        <f>21193+15220</f>
        <v>36413</v>
      </c>
      <c r="AO37" s="66">
        <v>38806</v>
      </c>
      <c r="AP37" s="64">
        <v>19.399999999999999</v>
      </c>
      <c r="AQ37" s="64">
        <v>16.7</v>
      </c>
      <c r="AR37" s="202">
        <v>3.05</v>
      </c>
      <c r="AS37" s="64">
        <v>-1.1399999999999999</v>
      </c>
      <c r="AT37" s="64">
        <v>28</v>
      </c>
      <c r="AU37" s="64">
        <v>53.3801879882813</v>
      </c>
      <c r="AV37" s="64">
        <v>31</v>
      </c>
      <c r="AW37" s="64">
        <v>33.052799999999998</v>
      </c>
      <c r="AX37" s="64">
        <v>114</v>
      </c>
      <c r="AY37" s="64">
        <v>30.855820000000001</v>
      </c>
      <c r="AZ37" s="64">
        <v>52.18965</v>
      </c>
      <c r="BA37" s="204" t="s">
        <v>478</v>
      </c>
      <c r="BB37" s="204">
        <v>832156.76806000003</v>
      </c>
      <c r="BC37" s="66">
        <v>1091358.068005864</v>
      </c>
      <c r="BD37" s="64">
        <v>20250834</v>
      </c>
      <c r="BE37" s="202">
        <v>0</v>
      </c>
      <c r="BF37" s="202">
        <v>1.4</v>
      </c>
      <c r="BG37" s="202">
        <v>1.3706593333333332</v>
      </c>
    </row>
    <row r="38" spans="1:59" s="8" customFormat="1">
      <c r="A38" t="s">
        <v>182</v>
      </c>
      <c r="B38" t="s">
        <v>178</v>
      </c>
      <c r="C38" s="110" t="s">
        <v>183</v>
      </c>
      <c r="D38" s="64">
        <v>1.2337662337662338</v>
      </c>
      <c r="E38" s="203">
        <v>703523</v>
      </c>
      <c r="F38" s="203">
        <v>538875</v>
      </c>
      <c r="G38" s="66">
        <v>47013.741453029899</v>
      </c>
      <c r="H38" s="64">
        <v>7.9331499999999999E-2</v>
      </c>
      <c r="I38" s="195">
        <v>593945.78260869568</v>
      </c>
      <c r="J38" s="64">
        <v>0.21739130434782608</v>
      </c>
      <c r="K38" s="66">
        <v>0</v>
      </c>
      <c r="L38" s="66">
        <v>49</v>
      </c>
      <c r="M38" s="64">
        <v>0.94774812459945679</v>
      </c>
      <c r="N38" s="64">
        <v>31</v>
      </c>
      <c r="O38" s="64">
        <v>0.379</v>
      </c>
      <c r="P38" s="64">
        <v>0.4206639620691332</v>
      </c>
      <c r="Q38" s="64">
        <v>1153.6199999999999</v>
      </c>
      <c r="R38" s="66">
        <v>279264759</v>
      </c>
      <c r="S38" s="66">
        <v>1401.8500000000001</v>
      </c>
      <c r="T38" s="66">
        <v>1201.1400000000001</v>
      </c>
      <c r="U38" s="64">
        <v>6.6579674554203105</v>
      </c>
      <c r="V38" s="64">
        <v>104.69897589738284</v>
      </c>
      <c r="W38" s="64">
        <v>14.80294</v>
      </c>
      <c r="X38" s="64">
        <v>0.2678053429159824</v>
      </c>
      <c r="Y38" s="207">
        <v>97.85</v>
      </c>
      <c r="Z38" s="64">
        <v>94.7</v>
      </c>
      <c r="AA38" s="64">
        <v>49</v>
      </c>
      <c r="AB38" s="64">
        <v>2.44</v>
      </c>
      <c r="AC38" s="64">
        <v>0</v>
      </c>
      <c r="AD38" s="64">
        <v>45.5</v>
      </c>
      <c r="AE38" s="64">
        <v>106.96834943814601</v>
      </c>
      <c r="AF38" s="64">
        <v>91</v>
      </c>
      <c r="AG38" s="64">
        <v>0.60699999999999998</v>
      </c>
      <c r="AH38" s="64">
        <v>0.35699999999999998</v>
      </c>
      <c r="AI38" s="66">
        <v>0</v>
      </c>
      <c r="AJ38" s="66">
        <v>192861.44444444444</v>
      </c>
      <c r="AK38" s="66">
        <v>0</v>
      </c>
      <c r="AL38" s="66">
        <v>52025</v>
      </c>
      <c r="AM38" s="66">
        <v>1431</v>
      </c>
      <c r="AN38" s="66">
        <v>14963</v>
      </c>
      <c r="AO38" s="66">
        <v>0</v>
      </c>
      <c r="AP38" s="64">
        <v>11.9</v>
      </c>
      <c r="AQ38" s="64">
        <v>15.9</v>
      </c>
      <c r="AR38" s="202">
        <v>3.05</v>
      </c>
      <c r="AS38" s="64">
        <v>-1.1399999999999999</v>
      </c>
      <c r="AT38" s="64">
        <v>28</v>
      </c>
      <c r="AU38" s="64">
        <v>53.3801879882813</v>
      </c>
      <c r="AV38" s="64">
        <v>31</v>
      </c>
      <c r="AW38" s="64">
        <v>33.052799999999998</v>
      </c>
      <c r="AX38" s="64">
        <v>114</v>
      </c>
      <c r="AY38" s="64">
        <v>41.06353</v>
      </c>
      <c r="AZ38" s="64">
        <v>61.330199999999998</v>
      </c>
      <c r="BA38" s="204" t="s">
        <v>478</v>
      </c>
      <c r="BB38" s="204">
        <v>3059170.4183</v>
      </c>
      <c r="BC38" s="66">
        <v>3746801.700630045</v>
      </c>
      <c r="BD38" s="64">
        <v>20250834</v>
      </c>
      <c r="BE38" s="202">
        <v>0</v>
      </c>
      <c r="BF38" s="202">
        <v>1.4</v>
      </c>
      <c r="BG38" s="202">
        <v>1.3706593333333332</v>
      </c>
    </row>
    <row r="39" spans="1:59" s="8" customFormat="1">
      <c r="A39" t="s">
        <v>184</v>
      </c>
      <c r="B39" t="s">
        <v>178</v>
      </c>
      <c r="C39" s="110" t="s">
        <v>185</v>
      </c>
      <c r="D39" s="64">
        <v>1.9545454545454546</v>
      </c>
      <c r="E39" s="203">
        <v>0</v>
      </c>
      <c r="F39" s="203">
        <v>0</v>
      </c>
      <c r="G39" s="66">
        <v>78.915583079330631</v>
      </c>
      <c r="H39" s="64" t="s">
        <v>478</v>
      </c>
      <c r="I39" s="195">
        <v>593945.78260869568</v>
      </c>
      <c r="J39" s="64">
        <v>0.13043478260869565</v>
      </c>
      <c r="K39" s="66">
        <v>3</v>
      </c>
      <c r="L39" s="66">
        <v>329</v>
      </c>
      <c r="M39" s="64">
        <v>0.94774812459945679</v>
      </c>
      <c r="N39" s="64">
        <v>78</v>
      </c>
      <c r="O39" s="64">
        <v>0.374</v>
      </c>
      <c r="P39" s="64">
        <v>0.47596196385497308</v>
      </c>
      <c r="Q39" s="64">
        <v>1153.6199999999999</v>
      </c>
      <c r="R39" s="66">
        <v>279264759</v>
      </c>
      <c r="S39" s="66">
        <v>1401.8500000000001</v>
      </c>
      <c r="T39" s="66">
        <v>1201.1400000000001</v>
      </c>
      <c r="U39" s="64">
        <v>6.6579674554203105</v>
      </c>
      <c r="V39" s="64">
        <v>42.54486914244336</v>
      </c>
      <c r="W39" s="64">
        <v>5.5258599999999998</v>
      </c>
      <c r="X39" s="64">
        <v>9.0993943034666114E-3</v>
      </c>
      <c r="Y39" s="207">
        <v>85.1</v>
      </c>
      <c r="Z39" s="64">
        <v>97.9</v>
      </c>
      <c r="AA39" s="64">
        <v>49</v>
      </c>
      <c r="AB39" s="64">
        <v>0.44</v>
      </c>
      <c r="AC39" s="64">
        <v>0</v>
      </c>
      <c r="AD39" s="64">
        <v>45.5</v>
      </c>
      <c r="AE39" s="64">
        <v>106.96834943814601</v>
      </c>
      <c r="AF39" s="64">
        <v>91</v>
      </c>
      <c r="AG39" s="64">
        <v>0.60699999999999998</v>
      </c>
      <c r="AH39" s="64">
        <v>0.35699999999999998</v>
      </c>
      <c r="AI39" s="66">
        <v>0</v>
      </c>
      <c r="AJ39" s="66">
        <v>192861.44444444444</v>
      </c>
      <c r="AK39" s="66">
        <v>0</v>
      </c>
      <c r="AL39" s="66">
        <v>35678</v>
      </c>
      <c r="AM39" s="66">
        <v>14291</v>
      </c>
      <c r="AN39" s="66">
        <v>0</v>
      </c>
      <c r="AO39" s="66">
        <v>2053</v>
      </c>
      <c r="AP39" s="64">
        <v>11.9</v>
      </c>
      <c r="AQ39" s="64">
        <v>1.6</v>
      </c>
      <c r="AR39" s="202">
        <v>3.05</v>
      </c>
      <c r="AS39" s="64">
        <v>-1.1399999999999999</v>
      </c>
      <c r="AT39" s="64">
        <v>28</v>
      </c>
      <c r="AU39" s="64">
        <v>53.3801879882813</v>
      </c>
      <c r="AV39" s="64">
        <v>31</v>
      </c>
      <c r="AW39" s="64">
        <v>33.052799999999998</v>
      </c>
      <c r="AX39" s="64">
        <v>114</v>
      </c>
      <c r="AY39" s="64">
        <v>27.625830000000001</v>
      </c>
      <c r="AZ39" s="64">
        <v>32.03933</v>
      </c>
      <c r="BA39" s="204" t="s">
        <v>478</v>
      </c>
      <c r="BB39" s="204">
        <v>103944.43736</v>
      </c>
      <c r="BC39" s="66">
        <v>180954.00804207471</v>
      </c>
      <c r="BD39" s="64">
        <v>20250834</v>
      </c>
      <c r="BE39" s="202">
        <v>0</v>
      </c>
      <c r="BF39" s="202">
        <v>1.4</v>
      </c>
      <c r="BG39" s="202">
        <v>1.3706593333333332</v>
      </c>
    </row>
    <row r="40" spans="1:59" s="8" customFormat="1">
      <c r="A40" t="s">
        <v>186</v>
      </c>
      <c r="B40" t="s">
        <v>178</v>
      </c>
      <c r="C40" s="110" t="s">
        <v>187</v>
      </c>
      <c r="D40" s="64">
        <v>1.2077922077922079</v>
      </c>
      <c r="E40" s="203">
        <v>1256594</v>
      </c>
      <c r="F40" s="203">
        <v>261252</v>
      </c>
      <c r="G40" s="66">
        <v>26565.166989692058</v>
      </c>
      <c r="H40" s="64">
        <v>8.9889999999999998E-2</v>
      </c>
      <c r="I40" s="195">
        <v>593945.78260869568</v>
      </c>
      <c r="J40" s="64">
        <v>0.13043478260869565</v>
      </c>
      <c r="K40" s="66">
        <v>3</v>
      </c>
      <c r="L40" s="66">
        <v>169</v>
      </c>
      <c r="M40" s="64">
        <v>0.94774812459945679</v>
      </c>
      <c r="N40" s="64">
        <v>106</v>
      </c>
      <c r="O40" s="64">
        <v>0.41299999999999998</v>
      </c>
      <c r="P40" s="64">
        <v>0.35267177205637201</v>
      </c>
      <c r="Q40" s="64">
        <v>1153.6199999999999</v>
      </c>
      <c r="R40" s="66">
        <v>279264759</v>
      </c>
      <c r="S40" s="66">
        <v>1401.8500000000001</v>
      </c>
      <c r="T40" s="66">
        <v>1201.1400000000001</v>
      </c>
      <c r="U40" s="64">
        <v>6.6579674554203105</v>
      </c>
      <c r="V40" s="64">
        <v>96.475121547532837</v>
      </c>
      <c r="W40" s="64">
        <v>9.7346900000000005</v>
      </c>
      <c r="X40" s="64">
        <v>0.3253655239085208</v>
      </c>
      <c r="Y40" s="207">
        <v>115.9</v>
      </c>
      <c r="Z40" s="64">
        <v>108</v>
      </c>
      <c r="AA40" s="64">
        <v>49</v>
      </c>
      <c r="AB40" s="64">
        <v>3.02</v>
      </c>
      <c r="AC40" s="64">
        <v>0</v>
      </c>
      <c r="AD40" s="64">
        <v>45.5</v>
      </c>
      <c r="AE40" s="64">
        <v>106.96834943814601</v>
      </c>
      <c r="AF40" s="64">
        <v>91</v>
      </c>
      <c r="AG40" s="64">
        <v>0.60699999999999998</v>
      </c>
      <c r="AH40" s="64">
        <v>0.35699999999999998</v>
      </c>
      <c r="AI40" s="66">
        <v>0</v>
      </c>
      <c r="AJ40" s="66">
        <v>192861.44444444444</v>
      </c>
      <c r="AK40" s="66">
        <v>0</v>
      </c>
      <c r="AL40" s="66">
        <v>117178</v>
      </c>
      <c r="AM40" s="66">
        <v>2262</v>
      </c>
      <c r="AN40" s="66">
        <v>225</v>
      </c>
      <c r="AO40" s="66">
        <v>221</v>
      </c>
      <c r="AP40" s="64">
        <v>12.4</v>
      </c>
      <c r="AQ40" s="64">
        <v>10.8</v>
      </c>
      <c r="AR40" s="202">
        <v>3.05</v>
      </c>
      <c r="AS40" s="64">
        <v>-1.1399999999999999</v>
      </c>
      <c r="AT40" s="64">
        <v>28</v>
      </c>
      <c r="AU40" s="64">
        <v>53.3801879882813</v>
      </c>
      <c r="AV40" s="64">
        <v>31</v>
      </c>
      <c r="AW40" s="64">
        <v>33.052799999999998</v>
      </c>
      <c r="AX40" s="64">
        <v>114</v>
      </c>
      <c r="AY40" s="64">
        <v>30.79738</v>
      </c>
      <c r="AZ40" s="64">
        <v>66.965999999999994</v>
      </c>
      <c r="BA40" s="204" t="s">
        <v>478</v>
      </c>
      <c r="BB40" s="204">
        <v>3716686.0226599998</v>
      </c>
      <c r="BC40" s="66">
        <v>5325935.3266283944</v>
      </c>
      <c r="BD40" s="64">
        <v>20250834</v>
      </c>
      <c r="BE40" s="202">
        <v>0</v>
      </c>
      <c r="BF40" s="202">
        <v>1.4</v>
      </c>
      <c r="BG40" s="202">
        <v>1.3706593333333332</v>
      </c>
    </row>
    <row r="41" spans="1:59" s="8" customFormat="1">
      <c r="A41" t="s">
        <v>188</v>
      </c>
      <c r="B41" t="s">
        <v>178</v>
      </c>
      <c r="C41" s="110" t="s">
        <v>189</v>
      </c>
      <c r="D41" s="64">
        <v>1.9662921348314606</v>
      </c>
      <c r="E41" s="203">
        <v>764741</v>
      </c>
      <c r="F41" s="203">
        <v>314820</v>
      </c>
      <c r="G41" s="66">
        <v>94949.715539988392</v>
      </c>
      <c r="H41" s="64">
        <v>0.12744750000000002</v>
      </c>
      <c r="I41" s="195">
        <v>593945.78260869568</v>
      </c>
      <c r="J41" s="64">
        <v>0.17391304347826086</v>
      </c>
      <c r="K41" s="66">
        <v>4</v>
      </c>
      <c r="L41" s="66">
        <v>1008</v>
      </c>
      <c r="M41" s="64">
        <v>0.94774812459945679</v>
      </c>
      <c r="N41" s="64">
        <v>585</v>
      </c>
      <c r="O41" s="64">
        <v>0.34100000000000003</v>
      </c>
      <c r="P41" s="64">
        <v>0.49576229134469729</v>
      </c>
      <c r="Q41" s="64">
        <v>1153.6199999999999</v>
      </c>
      <c r="R41" s="66">
        <v>279264759</v>
      </c>
      <c r="S41" s="66">
        <v>1401.8500000000001</v>
      </c>
      <c r="T41" s="66">
        <v>1201.1400000000001</v>
      </c>
      <c r="U41" s="64">
        <v>6.6579674554203105</v>
      </c>
      <c r="V41" s="64">
        <v>120.61329781731665</v>
      </c>
      <c r="W41" s="64">
        <v>12.383010000000001</v>
      </c>
      <c r="X41" s="64">
        <v>0.27352709524006547</v>
      </c>
      <c r="Y41" s="207">
        <v>76.900000000000006</v>
      </c>
      <c r="Z41" s="64">
        <v>72.099999999999994</v>
      </c>
      <c r="AA41" s="64">
        <v>49</v>
      </c>
      <c r="AB41" s="64">
        <v>1.52</v>
      </c>
      <c r="AC41" s="64">
        <v>0</v>
      </c>
      <c r="AD41" s="64">
        <v>45.5</v>
      </c>
      <c r="AE41" s="64">
        <v>106.96834943814601</v>
      </c>
      <c r="AF41" s="64">
        <v>91</v>
      </c>
      <c r="AG41" s="64">
        <v>0.60699999999999998</v>
      </c>
      <c r="AH41" s="64">
        <v>0.35699999999999998</v>
      </c>
      <c r="AI41" s="66">
        <v>0</v>
      </c>
      <c r="AJ41" s="66">
        <v>271873.44444444444</v>
      </c>
      <c r="AK41" s="66">
        <v>0</v>
      </c>
      <c r="AL41" s="66">
        <v>454282</v>
      </c>
      <c r="AM41" s="66">
        <v>111577</v>
      </c>
      <c r="AN41" s="66">
        <v>49839</v>
      </c>
      <c r="AO41" s="66">
        <v>4290</v>
      </c>
      <c r="AP41" s="64">
        <v>8.8000000000000007</v>
      </c>
      <c r="AQ41" s="64">
        <v>6.3</v>
      </c>
      <c r="AR41" s="202">
        <v>3.05</v>
      </c>
      <c r="AS41" s="64">
        <v>-1.1399999999999999</v>
      </c>
      <c r="AT41" s="64">
        <v>28</v>
      </c>
      <c r="AU41" s="64">
        <v>53.3801879882813</v>
      </c>
      <c r="AV41" s="64">
        <v>31</v>
      </c>
      <c r="AW41" s="64">
        <v>33.052799999999998</v>
      </c>
      <c r="AX41" s="64">
        <v>114</v>
      </c>
      <c r="AY41" s="64">
        <v>27.339759999999998</v>
      </c>
      <c r="AZ41" s="64">
        <v>45.739019999999996</v>
      </c>
      <c r="BA41" s="204" t="s">
        <v>478</v>
      </c>
      <c r="BB41" s="204">
        <v>3124530.1839800002</v>
      </c>
      <c r="BC41" s="66">
        <v>3474121.9338383232</v>
      </c>
      <c r="BD41" s="64">
        <v>20250834</v>
      </c>
      <c r="BE41" s="202">
        <v>0</v>
      </c>
      <c r="BF41" s="202">
        <v>1.4</v>
      </c>
      <c r="BG41" s="202">
        <v>1.3706593333333332</v>
      </c>
    </row>
    <row r="42" spans="1:59" s="8" customFormat="1">
      <c r="A42" t="s">
        <v>190</v>
      </c>
      <c r="B42" t="s">
        <v>178</v>
      </c>
      <c r="C42" s="110" t="s">
        <v>191</v>
      </c>
      <c r="D42" s="64">
        <v>1.1558441558441559</v>
      </c>
      <c r="E42" s="203">
        <v>1859232</v>
      </c>
      <c r="F42" s="203">
        <v>137050</v>
      </c>
      <c r="G42" s="66">
        <v>129769.23986869333</v>
      </c>
      <c r="H42" s="64">
        <v>9.816999999999998E-2</v>
      </c>
      <c r="I42" s="195">
        <v>593945.78260869568</v>
      </c>
      <c r="J42" s="64">
        <v>0.13043478260869565</v>
      </c>
      <c r="K42" s="66">
        <v>3</v>
      </c>
      <c r="L42" s="66">
        <v>751</v>
      </c>
      <c r="M42" s="64">
        <v>0.94774812459945679</v>
      </c>
      <c r="N42" s="64">
        <v>254</v>
      </c>
      <c r="O42" s="64">
        <v>0.36499999999999999</v>
      </c>
      <c r="P42" s="64">
        <v>0.42362886559017709</v>
      </c>
      <c r="Q42" s="64">
        <v>1153.6199999999999</v>
      </c>
      <c r="R42" s="66">
        <v>279264759</v>
      </c>
      <c r="S42" s="66">
        <v>1401.8500000000001</v>
      </c>
      <c r="T42" s="66">
        <v>1201.1400000000001</v>
      </c>
      <c r="U42" s="64">
        <v>6.6579674554203105</v>
      </c>
      <c r="V42" s="64">
        <v>122.68865728767973</v>
      </c>
      <c r="W42" s="64">
        <v>10.857480000000001</v>
      </c>
      <c r="X42" s="64">
        <v>0.31411405582476615</v>
      </c>
      <c r="Y42" s="207">
        <v>87.6</v>
      </c>
      <c r="Z42" s="64">
        <v>91.4</v>
      </c>
      <c r="AA42" s="64">
        <v>49</v>
      </c>
      <c r="AB42" s="64">
        <v>2.5099999999999998</v>
      </c>
      <c r="AC42" s="64">
        <v>0</v>
      </c>
      <c r="AD42" s="64">
        <v>45.5</v>
      </c>
      <c r="AE42" s="64">
        <v>106.96834943814601</v>
      </c>
      <c r="AF42" s="64">
        <v>91</v>
      </c>
      <c r="AG42" s="64">
        <v>0.60699999999999998</v>
      </c>
      <c r="AH42" s="64">
        <v>0.35699999999999998</v>
      </c>
      <c r="AI42" s="66">
        <v>0</v>
      </c>
      <c r="AJ42" s="66">
        <v>192861.44444444444</v>
      </c>
      <c r="AK42" s="66">
        <v>0</v>
      </c>
      <c r="AL42" s="66">
        <v>129472</v>
      </c>
      <c r="AM42" s="66">
        <v>54681</v>
      </c>
      <c r="AN42" s="66">
        <v>8472</v>
      </c>
      <c r="AO42" s="66">
        <v>1293</v>
      </c>
      <c r="AP42" s="64">
        <v>10.199999999999999</v>
      </c>
      <c r="AQ42" s="64">
        <v>8.5</v>
      </c>
      <c r="AR42" s="202">
        <v>3.05</v>
      </c>
      <c r="AS42" s="64">
        <v>-1.1399999999999999</v>
      </c>
      <c r="AT42" s="64">
        <v>28</v>
      </c>
      <c r="AU42" s="64">
        <v>53.3801879882813</v>
      </c>
      <c r="AV42" s="64">
        <v>31</v>
      </c>
      <c r="AW42" s="64">
        <v>33.052799999999998</v>
      </c>
      <c r="AX42" s="64">
        <v>114</v>
      </c>
      <c r="AY42" s="64">
        <v>38.025300000000001</v>
      </c>
      <c r="AZ42" s="64">
        <v>61.453800000000001</v>
      </c>
      <c r="BA42" s="204" t="s">
        <v>478</v>
      </c>
      <c r="BB42" s="204">
        <v>4594149</v>
      </c>
      <c r="BC42" s="66">
        <v>4102715.9147048332</v>
      </c>
      <c r="BD42" s="64">
        <v>20250834</v>
      </c>
      <c r="BE42" s="202">
        <v>0</v>
      </c>
      <c r="BF42" s="202">
        <v>1.4</v>
      </c>
      <c r="BG42" s="202">
        <v>1.3706593333333332</v>
      </c>
    </row>
    <row r="43" spans="1:59" s="8" customFormat="1">
      <c r="A43" t="s">
        <v>192</v>
      </c>
      <c r="B43" t="s">
        <v>178</v>
      </c>
      <c r="C43" s="110" t="s">
        <v>193</v>
      </c>
      <c r="D43" s="64">
        <v>1.025974025974026</v>
      </c>
      <c r="E43" s="203">
        <v>867294</v>
      </c>
      <c r="F43" s="203">
        <v>462243</v>
      </c>
      <c r="G43" s="66">
        <v>5218.6255209518267</v>
      </c>
      <c r="H43" s="64">
        <v>4.6647249999999987E-2</v>
      </c>
      <c r="I43" s="195">
        <v>593945.78260869568</v>
      </c>
      <c r="J43" s="64">
        <v>8.6956521739130432E-2</v>
      </c>
      <c r="K43" s="66">
        <v>3</v>
      </c>
      <c r="L43" s="66">
        <v>48</v>
      </c>
      <c r="M43" s="64">
        <v>0.94774812459945679</v>
      </c>
      <c r="N43" s="64">
        <v>3</v>
      </c>
      <c r="O43" s="64">
        <v>0.39200000000000002</v>
      </c>
      <c r="P43" s="64">
        <v>0.41639655132633913</v>
      </c>
      <c r="Q43" s="64">
        <v>1153.6199999999999</v>
      </c>
      <c r="R43" s="66">
        <v>279264759</v>
      </c>
      <c r="S43" s="66">
        <v>1401.8500000000001</v>
      </c>
      <c r="T43" s="66">
        <v>1201.1400000000001</v>
      </c>
      <c r="U43" s="64">
        <v>6.6579674554203105</v>
      </c>
      <c r="V43" s="64">
        <v>98.472897486293576</v>
      </c>
      <c r="W43" s="64">
        <v>5.8823499999999997</v>
      </c>
      <c r="X43" s="64">
        <v>0.35506231108087649</v>
      </c>
      <c r="Y43" s="207">
        <v>110.9</v>
      </c>
      <c r="Z43" s="64">
        <v>103.2</v>
      </c>
      <c r="AA43" s="64">
        <v>49</v>
      </c>
      <c r="AB43" s="64">
        <v>4.16</v>
      </c>
      <c r="AC43" s="64">
        <v>0</v>
      </c>
      <c r="AD43" s="64">
        <v>45.5</v>
      </c>
      <c r="AE43" s="64">
        <v>106.96834943814601</v>
      </c>
      <c r="AF43" s="64">
        <v>91</v>
      </c>
      <c r="AG43" s="64">
        <v>0.60699999999999998</v>
      </c>
      <c r="AH43" s="64">
        <v>0.35699999999999998</v>
      </c>
      <c r="AI43" s="66">
        <v>0</v>
      </c>
      <c r="AJ43" s="66">
        <v>192861.44444444444</v>
      </c>
      <c r="AK43" s="66">
        <v>0</v>
      </c>
      <c r="AL43" s="66">
        <v>103074</v>
      </c>
      <c r="AM43" s="66">
        <v>4615</v>
      </c>
      <c r="AN43" s="66">
        <v>98</v>
      </c>
      <c r="AO43" s="66">
        <v>2</v>
      </c>
      <c r="AP43" s="64">
        <v>8.4</v>
      </c>
      <c r="AQ43" s="64">
        <v>11.5</v>
      </c>
      <c r="AR43" s="202">
        <v>3.05</v>
      </c>
      <c r="AS43" s="64">
        <v>-1.1399999999999999</v>
      </c>
      <c r="AT43" s="64">
        <v>28</v>
      </c>
      <c r="AU43" s="64">
        <v>53.3801879882813</v>
      </c>
      <c r="AV43" s="64">
        <v>31</v>
      </c>
      <c r="AW43" s="64">
        <v>33.052799999999998</v>
      </c>
      <c r="AX43" s="64">
        <v>114</v>
      </c>
      <c r="AY43" s="64">
        <v>20.328240000000001</v>
      </c>
      <c r="AZ43" s="64">
        <v>65.246319999999997</v>
      </c>
      <c r="BA43" s="204" t="s">
        <v>478</v>
      </c>
      <c r="BB43" s="204">
        <v>4055915.9854600001</v>
      </c>
      <c r="BC43" s="66">
        <v>5309999.9240226019</v>
      </c>
      <c r="BD43" s="66">
        <v>20250834</v>
      </c>
      <c r="BE43" s="202">
        <v>0</v>
      </c>
      <c r="BF43" s="202">
        <v>1.4</v>
      </c>
      <c r="BG43" s="202">
        <v>1.3706593333333332</v>
      </c>
    </row>
    <row r="44" spans="1:59" s="8" customFormat="1">
      <c r="A44" t="s">
        <v>479</v>
      </c>
      <c r="B44" t="s">
        <v>178</v>
      </c>
      <c r="C44" s="110" t="s">
        <v>195</v>
      </c>
      <c r="D44" s="64">
        <v>2.1206896551724137</v>
      </c>
      <c r="E44" s="203">
        <v>294058</v>
      </c>
      <c r="F44" s="203">
        <v>67812</v>
      </c>
      <c r="G44" s="66">
        <v>84512.743349136872</v>
      </c>
      <c r="H44" s="64">
        <v>0.12157750000000001</v>
      </c>
      <c r="I44" s="195">
        <v>593945.78260869568</v>
      </c>
      <c r="J44" s="64">
        <v>0.17391304347826086</v>
      </c>
      <c r="K44" s="66">
        <v>3</v>
      </c>
      <c r="L44" s="66">
        <v>476</v>
      </c>
      <c r="M44" s="64">
        <v>0.94774812459945679</v>
      </c>
      <c r="N44" s="64">
        <v>320</v>
      </c>
      <c r="O44" s="64">
        <v>0.31900000000000001</v>
      </c>
      <c r="P44" s="64">
        <v>0.53545494792895831</v>
      </c>
      <c r="Q44" s="64">
        <v>1153.6199999999999</v>
      </c>
      <c r="R44" s="66">
        <v>279264759</v>
      </c>
      <c r="S44" s="66">
        <v>1401.8500000000001</v>
      </c>
      <c r="T44" s="66">
        <v>1201.1400000000001</v>
      </c>
      <c r="U44" s="64">
        <v>6.6579674554203105</v>
      </c>
      <c r="V44" s="64">
        <v>131.20344988103858</v>
      </c>
      <c r="W44" s="64">
        <v>12.475149999999999</v>
      </c>
      <c r="X44" s="64">
        <v>9.0645944879067006E-2</v>
      </c>
      <c r="Y44" s="207">
        <v>115.27500000000001</v>
      </c>
      <c r="Z44" s="64">
        <v>125.25</v>
      </c>
      <c r="AA44" s="64">
        <v>49</v>
      </c>
      <c r="AB44" s="64">
        <v>2.2599999999999998</v>
      </c>
      <c r="AC44" s="64">
        <v>0</v>
      </c>
      <c r="AD44" s="64">
        <v>45.5</v>
      </c>
      <c r="AE44" s="64">
        <v>106.96834943814601</v>
      </c>
      <c r="AF44" s="64">
        <v>91</v>
      </c>
      <c r="AG44" s="64">
        <v>0.60699999999999998</v>
      </c>
      <c r="AH44" s="64">
        <v>0.35699999999999998</v>
      </c>
      <c r="AI44" s="66">
        <v>0</v>
      </c>
      <c r="AJ44" s="66">
        <v>192861.44444444444</v>
      </c>
      <c r="AK44" s="66">
        <v>0</v>
      </c>
      <c r="AL44" s="66">
        <v>134552</v>
      </c>
      <c r="AM44" s="66">
        <v>36875</v>
      </c>
      <c r="AN44" s="66">
        <v>10665</v>
      </c>
      <c r="AO44" s="66">
        <v>40306</v>
      </c>
      <c r="AP44" s="64">
        <v>12.4</v>
      </c>
      <c r="AQ44" s="64">
        <v>10.6</v>
      </c>
      <c r="AR44" s="202">
        <v>3.05</v>
      </c>
      <c r="AS44" s="64">
        <v>-1.1399999999999999</v>
      </c>
      <c r="AT44" s="64">
        <v>28</v>
      </c>
      <c r="AU44" s="64">
        <v>53.3801879882813</v>
      </c>
      <c r="AV44" s="64">
        <v>31</v>
      </c>
      <c r="AW44" s="64">
        <v>33.052799999999998</v>
      </c>
      <c r="AX44" s="64">
        <v>114</v>
      </c>
      <c r="AY44" s="64">
        <v>14.73502</v>
      </c>
      <c r="AZ44" s="64">
        <v>67.167850000000001</v>
      </c>
      <c r="BA44" s="204" t="s">
        <v>478</v>
      </c>
      <c r="BB44" s="204">
        <v>1035459.0981600001</v>
      </c>
      <c r="BC44" s="66">
        <v>1421323.290015321</v>
      </c>
      <c r="BD44" s="66">
        <v>20250834</v>
      </c>
      <c r="BE44" s="202">
        <v>0</v>
      </c>
      <c r="BF44" s="202">
        <v>1.4</v>
      </c>
      <c r="BG44" s="202">
        <v>1.3706593333333332</v>
      </c>
    </row>
    <row r="45" spans="1:59" s="8" customFormat="1">
      <c r="A45" t="s">
        <v>197</v>
      </c>
      <c r="B45" t="s">
        <v>198</v>
      </c>
      <c r="C45" s="110" t="s">
        <v>199</v>
      </c>
      <c r="D45" s="64">
        <v>2.1153846153846154</v>
      </c>
      <c r="E45" s="203">
        <v>1201</v>
      </c>
      <c r="F45" s="203">
        <v>0</v>
      </c>
      <c r="G45" s="66">
        <v>9.2278427220880994E-3</v>
      </c>
      <c r="H45" s="64" t="s">
        <v>478</v>
      </c>
      <c r="I45" s="195">
        <v>356755.39130434784</v>
      </c>
      <c r="J45" s="64">
        <v>8.6956521739130432E-2</v>
      </c>
      <c r="K45" s="66">
        <v>0</v>
      </c>
      <c r="L45" s="66">
        <v>0</v>
      </c>
      <c r="M45" s="64">
        <v>7.0991732180118561E-2</v>
      </c>
      <c r="N45" s="64">
        <v>4</v>
      </c>
      <c r="O45" s="64">
        <v>0.56000000000000005</v>
      </c>
      <c r="P45" s="64">
        <v>0.19132931319266161</v>
      </c>
      <c r="Q45" s="64">
        <v>109.289566242756</v>
      </c>
      <c r="R45" s="66">
        <v>46289363</v>
      </c>
      <c r="S45" s="66">
        <v>415.16</v>
      </c>
      <c r="T45" s="66">
        <v>327.71</v>
      </c>
      <c r="U45" s="64">
        <v>3.3833158356948743</v>
      </c>
      <c r="V45" s="64">
        <v>48.227493208199554</v>
      </c>
      <c r="W45" s="64">
        <v>6.1</v>
      </c>
      <c r="X45" s="64">
        <v>3.2856604402797966E-2</v>
      </c>
      <c r="Y45" s="207">
        <v>84.3</v>
      </c>
      <c r="Z45" s="64">
        <v>82.4</v>
      </c>
      <c r="AA45" s="64">
        <v>78</v>
      </c>
      <c r="AB45" s="64">
        <v>0.3</v>
      </c>
      <c r="AC45" s="64">
        <v>0</v>
      </c>
      <c r="AD45" s="64">
        <v>26.076923076923077</v>
      </c>
      <c r="AE45" s="64">
        <v>240.35726274447299</v>
      </c>
      <c r="AF45" s="64">
        <v>24.79</v>
      </c>
      <c r="AG45" s="64">
        <v>0.60299999999999998</v>
      </c>
      <c r="AH45" s="64">
        <v>0.27</v>
      </c>
      <c r="AI45" s="66">
        <v>0</v>
      </c>
      <c r="AJ45" s="66">
        <v>0</v>
      </c>
      <c r="AK45" s="66">
        <v>0</v>
      </c>
      <c r="AL45" s="66">
        <v>13336</v>
      </c>
      <c r="AM45" s="66">
        <v>0</v>
      </c>
      <c r="AN45" s="66">
        <v>0</v>
      </c>
      <c r="AO45" s="66">
        <v>0</v>
      </c>
      <c r="AP45" s="64">
        <v>7.44</v>
      </c>
      <c r="AQ45" s="64">
        <v>7.2</v>
      </c>
      <c r="AR45" s="202">
        <v>3.06666666666667</v>
      </c>
      <c r="AS45" s="64">
        <v>-0.76</v>
      </c>
      <c r="AT45" s="64">
        <v>30</v>
      </c>
      <c r="AU45" s="64">
        <v>49</v>
      </c>
      <c r="AV45" s="64">
        <v>67</v>
      </c>
      <c r="AW45" s="64">
        <v>44.361600000000003</v>
      </c>
      <c r="AX45" s="64">
        <v>113</v>
      </c>
      <c r="AY45" s="64">
        <v>52.884099999999997</v>
      </c>
      <c r="AZ45" s="64">
        <v>67.051550000000006</v>
      </c>
      <c r="BA45" s="204" t="s">
        <v>478</v>
      </c>
      <c r="BB45" s="204">
        <v>69526</v>
      </c>
      <c r="BC45" s="66">
        <v>68957.976438726531</v>
      </c>
      <c r="BD45" s="66">
        <v>4649660</v>
      </c>
      <c r="BE45" s="202">
        <v>5.2498000000000003E-2</v>
      </c>
      <c r="BF45" s="202">
        <v>0</v>
      </c>
      <c r="BG45" s="202">
        <v>1.5508706666666667</v>
      </c>
    </row>
    <row r="46" spans="1:59" s="8" customFormat="1">
      <c r="A46" t="s">
        <v>200</v>
      </c>
      <c r="B46" t="s">
        <v>198</v>
      </c>
      <c r="C46" s="110" t="s">
        <v>201</v>
      </c>
      <c r="D46" s="64">
        <v>2.5862068965517242</v>
      </c>
      <c r="E46" s="203">
        <v>157120</v>
      </c>
      <c r="F46" s="203">
        <v>81258</v>
      </c>
      <c r="G46" s="66">
        <v>1149.7299414431679</v>
      </c>
      <c r="H46" s="64">
        <v>0.1461375</v>
      </c>
      <c r="I46" s="195">
        <v>356755.39130434784</v>
      </c>
      <c r="J46" s="64">
        <v>0.21739130434782608</v>
      </c>
      <c r="K46" s="66">
        <v>0</v>
      </c>
      <c r="L46" s="66">
        <v>0</v>
      </c>
      <c r="M46" s="64">
        <v>7.0991732180118561E-2</v>
      </c>
      <c r="N46" s="64">
        <v>0</v>
      </c>
      <c r="O46" s="64">
        <v>0.47399999999999998</v>
      </c>
      <c r="P46" s="64">
        <v>0.4329060110814783</v>
      </c>
      <c r="Q46" s="64">
        <v>109.289566242756</v>
      </c>
      <c r="R46" s="66">
        <v>46289363</v>
      </c>
      <c r="S46" s="66">
        <v>415.16</v>
      </c>
      <c r="T46" s="66">
        <v>327.71</v>
      </c>
      <c r="U46" s="64">
        <v>3.3833158356948743</v>
      </c>
      <c r="V46" s="64">
        <v>40.892734008397127</v>
      </c>
      <c r="W46" s="64">
        <v>5.7</v>
      </c>
      <c r="X46" s="64">
        <v>0.2189192840958839</v>
      </c>
      <c r="Y46" s="207">
        <v>106.8</v>
      </c>
      <c r="Z46" s="64">
        <v>81.900000000000006</v>
      </c>
      <c r="AA46" s="64">
        <v>78</v>
      </c>
      <c r="AB46" s="64">
        <v>0.3</v>
      </c>
      <c r="AC46" s="64">
        <v>0</v>
      </c>
      <c r="AD46" s="64">
        <v>26.076923076923077</v>
      </c>
      <c r="AE46" s="64">
        <v>240.35726274447299</v>
      </c>
      <c r="AF46" s="64">
        <v>24.79</v>
      </c>
      <c r="AG46" s="64">
        <v>0.60299999999999998</v>
      </c>
      <c r="AH46" s="64">
        <v>0.37</v>
      </c>
      <c r="AI46" s="66">
        <v>0</v>
      </c>
      <c r="AJ46" s="66">
        <f>VLOOKUP(A46,'[1]PVT final values'!$A$22:$D$30,3,FALSE)</f>
        <v>6675.2307692307686</v>
      </c>
      <c r="AK46" s="66">
        <v>0</v>
      </c>
      <c r="AL46" s="66">
        <v>72076</v>
      </c>
      <c r="AM46" s="66">
        <v>0</v>
      </c>
      <c r="AN46" s="66">
        <v>0</v>
      </c>
      <c r="AO46" s="66">
        <v>0</v>
      </c>
      <c r="AP46" s="64">
        <v>12.09774</v>
      </c>
      <c r="AQ46" s="64">
        <v>9.1</v>
      </c>
      <c r="AR46" s="202">
        <v>3.06666666666667</v>
      </c>
      <c r="AS46" s="64">
        <v>-0.76</v>
      </c>
      <c r="AT46" s="64">
        <v>30</v>
      </c>
      <c r="AU46" s="64">
        <v>49</v>
      </c>
      <c r="AV46" s="64">
        <v>67</v>
      </c>
      <c r="AW46" s="64">
        <v>44.361600000000003</v>
      </c>
      <c r="AX46" s="64">
        <v>113</v>
      </c>
      <c r="AY46" s="64">
        <v>26.65541</v>
      </c>
      <c r="AZ46" s="64">
        <v>56.241019999999999</v>
      </c>
      <c r="BA46" s="204" t="s">
        <v>478</v>
      </c>
      <c r="BB46" s="204">
        <v>415083</v>
      </c>
      <c r="BC46" s="66">
        <v>490236.22848674649</v>
      </c>
      <c r="BD46" s="66">
        <v>4649660</v>
      </c>
      <c r="BE46" s="202">
        <v>5.2498000000000003E-2</v>
      </c>
      <c r="BF46" s="202">
        <v>0</v>
      </c>
      <c r="BG46" s="202">
        <v>1.5508706666666667</v>
      </c>
    </row>
    <row r="47" spans="1:59" s="8" customFormat="1">
      <c r="A47" t="s">
        <v>202</v>
      </c>
      <c r="B47" t="s">
        <v>198</v>
      </c>
      <c r="C47" s="110" t="s">
        <v>203</v>
      </c>
      <c r="D47" s="64">
        <v>2.65625</v>
      </c>
      <c r="E47" s="203">
        <v>78599</v>
      </c>
      <c r="F47" s="203">
        <v>38255</v>
      </c>
      <c r="G47" s="66">
        <v>9195.6474305626089</v>
      </c>
      <c r="H47" s="64">
        <v>0.23275499999999999</v>
      </c>
      <c r="I47" s="195">
        <v>356755.39130434784</v>
      </c>
      <c r="J47" s="64">
        <v>0.21739130434782608</v>
      </c>
      <c r="K47" s="66">
        <v>0</v>
      </c>
      <c r="L47" s="66">
        <v>0</v>
      </c>
      <c r="M47" s="64">
        <v>7.0991732180118561E-2</v>
      </c>
      <c r="N47" s="64">
        <v>0</v>
      </c>
      <c r="O47" s="64">
        <v>0.51400000000000001</v>
      </c>
      <c r="P47" s="64">
        <v>0.33427032048811728</v>
      </c>
      <c r="Q47" s="64">
        <v>109.289566242756</v>
      </c>
      <c r="R47" s="66">
        <v>46289363</v>
      </c>
      <c r="S47" s="66">
        <v>415.16</v>
      </c>
      <c r="T47" s="66">
        <v>327.71</v>
      </c>
      <c r="U47" s="64">
        <v>3.3833158356948743</v>
      </c>
      <c r="V47" s="64">
        <v>35.677120276611504</v>
      </c>
      <c r="W47" s="64">
        <v>6.6</v>
      </c>
      <c r="X47" s="64">
        <v>0.18077261679793269</v>
      </c>
      <c r="Y47" s="207">
        <v>96.3</v>
      </c>
      <c r="Z47" s="64">
        <v>82.9</v>
      </c>
      <c r="AA47" s="64">
        <v>78</v>
      </c>
      <c r="AB47" s="64">
        <v>0.3</v>
      </c>
      <c r="AC47" s="64">
        <v>0</v>
      </c>
      <c r="AD47" s="64">
        <v>26.076923076923077</v>
      </c>
      <c r="AE47" s="64">
        <v>240.35726274447299</v>
      </c>
      <c r="AF47" s="64">
        <v>24.79</v>
      </c>
      <c r="AG47" s="64">
        <v>0.60299999999999998</v>
      </c>
      <c r="AH47" s="64">
        <v>0.33</v>
      </c>
      <c r="AI47" s="66">
        <v>0</v>
      </c>
      <c r="AJ47" s="66">
        <f>VLOOKUP(A47,'[1]PVT final values'!$A$22:$D$30,3,FALSE)</f>
        <v>0</v>
      </c>
      <c r="AK47" s="66">
        <v>7200</v>
      </c>
      <c r="AL47" s="66">
        <v>50823</v>
      </c>
      <c r="AM47" s="66">
        <v>0</v>
      </c>
      <c r="AN47" s="66">
        <v>0</v>
      </c>
      <c r="AO47" s="66">
        <v>0</v>
      </c>
      <c r="AP47" s="64">
        <v>14.406000000000001</v>
      </c>
      <c r="AQ47" s="64">
        <v>7.5</v>
      </c>
      <c r="AR47" s="202">
        <v>3.06666666666667</v>
      </c>
      <c r="AS47" s="64">
        <v>-0.76</v>
      </c>
      <c r="AT47" s="64">
        <v>30</v>
      </c>
      <c r="AU47" s="64">
        <v>49</v>
      </c>
      <c r="AV47" s="64">
        <v>67</v>
      </c>
      <c r="AW47" s="64">
        <v>44.361600000000003</v>
      </c>
      <c r="AX47" s="64">
        <v>113</v>
      </c>
      <c r="AY47" s="64">
        <v>30.976109999999998</v>
      </c>
      <c r="AZ47" s="64">
        <v>76.492639999999994</v>
      </c>
      <c r="BA47" s="204" t="s">
        <v>478</v>
      </c>
      <c r="BB47" s="204">
        <v>337694</v>
      </c>
      <c r="BC47" s="66">
        <v>417989.7464452507</v>
      </c>
      <c r="BD47" s="66">
        <v>4649660</v>
      </c>
      <c r="BE47" s="202">
        <v>5.2498000000000003E-2</v>
      </c>
      <c r="BF47" s="202">
        <v>0</v>
      </c>
      <c r="BG47" s="202">
        <v>1.5508706666666667</v>
      </c>
    </row>
    <row r="48" spans="1:59" s="8" customFormat="1">
      <c r="A48" t="s">
        <v>204</v>
      </c>
      <c r="B48" t="s">
        <v>198</v>
      </c>
      <c r="C48" s="110" t="s">
        <v>205</v>
      </c>
      <c r="D48" s="64">
        <v>1.4545454545454546</v>
      </c>
      <c r="E48" s="203">
        <v>0</v>
      </c>
      <c r="F48" s="203">
        <v>0</v>
      </c>
      <c r="G48" s="66">
        <v>3</v>
      </c>
      <c r="H48" s="64" t="s">
        <v>478</v>
      </c>
      <c r="I48" s="195">
        <v>356755.39130434784</v>
      </c>
      <c r="J48" s="64">
        <v>4.3478260869565216E-2</v>
      </c>
      <c r="K48" s="66">
        <v>0</v>
      </c>
      <c r="L48" s="66">
        <v>0</v>
      </c>
      <c r="M48" s="64">
        <v>7.0991732180118561E-2</v>
      </c>
      <c r="N48" s="64">
        <v>0</v>
      </c>
      <c r="O48" s="64">
        <v>0.67500000000000004</v>
      </c>
      <c r="P48" s="64">
        <v>4.68378661016624E-2</v>
      </c>
      <c r="Q48" s="64">
        <v>109.289566242756</v>
      </c>
      <c r="R48" s="66">
        <v>46289363</v>
      </c>
      <c r="S48" s="66">
        <v>415.16</v>
      </c>
      <c r="T48" s="66">
        <v>327.71</v>
      </c>
      <c r="U48" s="64">
        <v>3.3833158356948743</v>
      </c>
      <c r="V48" s="64">
        <v>30.742123981229931</v>
      </c>
      <c r="W48" s="64">
        <v>1.5</v>
      </c>
      <c r="X48" s="64">
        <v>8.5226931010206231E-2</v>
      </c>
      <c r="Y48" s="207">
        <v>86.5</v>
      </c>
      <c r="Z48" s="64">
        <v>94.6</v>
      </c>
      <c r="AA48" s="64">
        <v>78</v>
      </c>
      <c r="AB48" s="64">
        <v>0.3</v>
      </c>
      <c r="AC48" s="64">
        <v>0</v>
      </c>
      <c r="AD48" s="64">
        <v>26.076923076923077</v>
      </c>
      <c r="AE48" s="64">
        <v>240.35726274447299</v>
      </c>
      <c r="AF48" s="64">
        <v>24.79</v>
      </c>
      <c r="AG48" s="64">
        <v>0.60299999999999998</v>
      </c>
      <c r="AH48" s="64">
        <v>0.27</v>
      </c>
      <c r="AI48" s="66">
        <v>0</v>
      </c>
      <c r="AJ48" s="66">
        <v>0</v>
      </c>
      <c r="AK48" s="66">
        <v>0</v>
      </c>
      <c r="AL48" s="66">
        <v>24940</v>
      </c>
      <c r="AM48" s="66">
        <v>0</v>
      </c>
      <c r="AN48" s="66">
        <v>3687</v>
      </c>
      <c r="AO48" s="66">
        <v>0</v>
      </c>
      <c r="AP48" s="64">
        <v>3.6</v>
      </c>
      <c r="AQ48" s="64">
        <v>6</v>
      </c>
      <c r="AR48" s="202">
        <v>3.06666666666667</v>
      </c>
      <c r="AS48" s="64">
        <v>-0.76</v>
      </c>
      <c r="AT48" s="64">
        <v>30</v>
      </c>
      <c r="AU48" s="64">
        <v>49</v>
      </c>
      <c r="AV48" s="64">
        <v>67</v>
      </c>
      <c r="AW48" s="64">
        <v>44.361600000000003</v>
      </c>
      <c r="AX48" s="64">
        <v>113</v>
      </c>
      <c r="AY48" s="64">
        <v>88.820779999999999</v>
      </c>
      <c r="AZ48" s="64">
        <v>99.156679999999994</v>
      </c>
      <c r="BA48" s="204" t="s">
        <v>478</v>
      </c>
      <c r="BB48" s="204">
        <v>161994</v>
      </c>
      <c r="BC48" s="66">
        <v>210594.24038543811</v>
      </c>
      <c r="BD48" s="66">
        <v>4649660</v>
      </c>
      <c r="BE48" s="202">
        <v>5.2498000000000003E-2</v>
      </c>
      <c r="BF48" s="202">
        <v>0</v>
      </c>
      <c r="BG48" s="202">
        <v>1.5508706666666667</v>
      </c>
    </row>
    <row r="49" spans="1:59" s="8" customFormat="1">
      <c r="A49" t="s">
        <v>206</v>
      </c>
      <c r="B49" t="s">
        <v>198</v>
      </c>
      <c r="C49" s="110" t="s">
        <v>207</v>
      </c>
      <c r="D49" s="64">
        <v>2.7307692307692308</v>
      </c>
      <c r="E49" s="203">
        <v>129632</v>
      </c>
      <c r="F49" s="203">
        <v>95744</v>
      </c>
      <c r="G49" s="66">
        <v>15365.137947337274</v>
      </c>
      <c r="H49" s="64">
        <v>0.15744</v>
      </c>
      <c r="I49" s="195">
        <v>356755.39130434784</v>
      </c>
      <c r="J49" s="64">
        <v>0.17391304347826086</v>
      </c>
      <c r="K49" s="66">
        <v>0</v>
      </c>
      <c r="L49" s="66">
        <v>0</v>
      </c>
      <c r="M49" s="64">
        <v>7.0991732180118561E-2</v>
      </c>
      <c r="N49" s="64">
        <v>0</v>
      </c>
      <c r="O49" s="64">
        <v>0.45900000000000002</v>
      </c>
      <c r="P49" s="64">
        <v>0.47621544894123607</v>
      </c>
      <c r="Q49" s="64">
        <v>109.289566242756</v>
      </c>
      <c r="R49" s="66">
        <v>46289363</v>
      </c>
      <c r="S49" s="66">
        <v>415.16</v>
      </c>
      <c r="T49" s="66">
        <v>327.71</v>
      </c>
      <c r="U49" s="64">
        <v>3.3833158356948743</v>
      </c>
      <c r="V49" s="64">
        <v>42.731262040009874</v>
      </c>
      <c r="W49" s="64">
        <v>7.8</v>
      </c>
      <c r="X49" s="64">
        <v>0.2097777789214092</v>
      </c>
      <c r="Y49" s="207">
        <v>92.4</v>
      </c>
      <c r="Z49" s="64">
        <v>76.2</v>
      </c>
      <c r="AA49" s="64">
        <v>78</v>
      </c>
      <c r="AB49" s="64">
        <v>0.3</v>
      </c>
      <c r="AC49" s="64">
        <v>0</v>
      </c>
      <c r="AD49" s="64">
        <v>26.076923076923077</v>
      </c>
      <c r="AE49" s="64">
        <v>240.35726274447299</v>
      </c>
      <c r="AF49" s="64">
        <v>24.79</v>
      </c>
      <c r="AG49" s="64">
        <v>0.60299999999999998</v>
      </c>
      <c r="AH49" s="64">
        <v>0.27</v>
      </c>
      <c r="AI49" s="66">
        <v>0</v>
      </c>
      <c r="AJ49" s="66">
        <f>VLOOKUP(A49,'[1]PVT final values'!$A$22:$D$30,3,FALSE)</f>
        <v>4450.1538461538457</v>
      </c>
      <c r="AK49" s="66">
        <v>0</v>
      </c>
      <c r="AL49" s="66">
        <v>63964</v>
      </c>
      <c r="AM49" s="66">
        <v>0</v>
      </c>
      <c r="AN49" s="66">
        <v>0</v>
      </c>
      <c r="AO49" s="66">
        <v>0</v>
      </c>
      <c r="AP49" s="64">
        <v>16.5456</v>
      </c>
      <c r="AQ49" s="64">
        <v>13.3</v>
      </c>
      <c r="AR49" s="202">
        <v>3.06666666666667</v>
      </c>
      <c r="AS49" s="64">
        <v>-0.76</v>
      </c>
      <c r="AT49" s="64">
        <v>30</v>
      </c>
      <c r="AU49" s="64">
        <v>49</v>
      </c>
      <c r="AV49" s="64">
        <v>67</v>
      </c>
      <c r="AW49" s="64">
        <v>44.361600000000003</v>
      </c>
      <c r="AX49" s="64">
        <v>113</v>
      </c>
      <c r="AY49" s="64">
        <v>17.198869999999999</v>
      </c>
      <c r="AZ49" s="64">
        <v>50.86656</v>
      </c>
      <c r="BA49" s="204" t="s">
        <v>478</v>
      </c>
      <c r="BB49" s="204">
        <v>394859</v>
      </c>
      <c r="BC49" s="66">
        <v>505855.28424976667</v>
      </c>
      <c r="BD49" s="66">
        <v>4649660</v>
      </c>
      <c r="BE49" s="202">
        <v>5.2498000000000003E-2</v>
      </c>
      <c r="BF49" s="202">
        <v>0</v>
      </c>
      <c r="BG49" s="202">
        <v>1.5508706666666667</v>
      </c>
    </row>
    <row r="50" spans="1:59" s="8" customFormat="1">
      <c r="A50" t="s">
        <v>208</v>
      </c>
      <c r="B50" t="s">
        <v>198</v>
      </c>
      <c r="C50" s="110" t="s">
        <v>209</v>
      </c>
      <c r="D50" s="64">
        <v>2.6470588235294117</v>
      </c>
      <c r="E50" s="203">
        <v>161693</v>
      </c>
      <c r="F50" s="203">
        <v>35714</v>
      </c>
      <c r="G50" s="66">
        <v>8824</v>
      </c>
      <c r="H50" s="64">
        <v>0.1039525</v>
      </c>
      <c r="I50" s="195">
        <v>356755.39130434784</v>
      </c>
      <c r="J50" s="64">
        <v>8.6956521739130432E-2</v>
      </c>
      <c r="K50" s="66">
        <v>0</v>
      </c>
      <c r="L50" s="66">
        <v>0</v>
      </c>
      <c r="M50" s="64">
        <v>7.0991732180118561E-2</v>
      </c>
      <c r="N50" s="64">
        <v>0</v>
      </c>
      <c r="O50" s="64">
        <v>0.438</v>
      </c>
      <c r="P50" s="64">
        <v>0.52521888993934507</v>
      </c>
      <c r="Q50" s="64">
        <v>109.289566242756</v>
      </c>
      <c r="R50" s="66">
        <v>46289363</v>
      </c>
      <c r="S50" s="66">
        <v>415.16</v>
      </c>
      <c r="T50" s="66">
        <v>327.71</v>
      </c>
      <c r="U50" s="64">
        <v>3.3833158356948743</v>
      </c>
      <c r="V50" s="64">
        <v>38.163971350950845</v>
      </c>
      <c r="W50" s="64">
        <v>6.7</v>
      </c>
      <c r="X50" s="64">
        <v>0.17856284368983072</v>
      </c>
      <c r="Y50" s="207">
        <v>82.7</v>
      </c>
      <c r="Z50" s="64">
        <v>72.3</v>
      </c>
      <c r="AA50" s="64">
        <v>78</v>
      </c>
      <c r="AB50" s="64">
        <v>0.3</v>
      </c>
      <c r="AC50" s="64">
        <v>0</v>
      </c>
      <c r="AD50" s="64">
        <v>26.076923076923077</v>
      </c>
      <c r="AE50" s="64">
        <v>240.35726274447299</v>
      </c>
      <c r="AF50" s="64">
        <v>24.79</v>
      </c>
      <c r="AG50" s="64">
        <v>0.60299999999999998</v>
      </c>
      <c r="AH50" s="64">
        <v>0.36</v>
      </c>
      <c r="AI50" s="66">
        <v>0</v>
      </c>
      <c r="AJ50" s="66">
        <v>0</v>
      </c>
      <c r="AK50" s="66">
        <v>0</v>
      </c>
      <c r="AL50" s="66">
        <v>27213</v>
      </c>
      <c r="AM50" s="66">
        <v>0</v>
      </c>
      <c r="AN50" s="66">
        <v>0</v>
      </c>
      <c r="AO50" s="66">
        <v>0</v>
      </c>
      <c r="AP50" s="64">
        <v>20.66</v>
      </c>
      <c r="AQ50" s="64">
        <v>18.600000000000001</v>
      </c>
      <c r="AR50" s="202">
        <v>3.06666666666667</v>
      </c>
      <c r="AS50" s="64">
        <v>-0.76</v>
      </c>
      <c r="AT50" s="64">
        <v>30</v>
      </c>
      <c r="AU50" s="64">
        <v>49</v>
      </c>
      <c r="AV50" s="64">
        <v>67</v>
      </c>
      <c r="AW50" s="64">
        <v>44.361600000000003</v>
      </c>
      <c r="AX50" s="64">
        <v>113</v>
      </c>
      <c r="AY50" s="64">
        <v>37.52129</v>
      </c>
      <c r="AZ50" s="64">
        <v>42.009270000000001</v>
      </c>
      <c r="BA50" s="204" t="s">
        <v>478</v>
      </c>
      <c r="BB50" s="204">
        <v>338411</v>
      </c>
      <c r="BC50" s="66">
        <v>433292.23387984559</v>
      </c>
      <c r="BD50" s="66">
        <v>4649660</v>
      </c>
      <c r="BE50" s="202">
        <v>5.2498000000000003E-2</v>
      </c>
      <c r="BF50" s="202">
        <v>0</v>
      </c>
      <c r="BG50" s="202">
        <v>1.5508706666666667</v>
      </c>
    </row>
    <row r="51" spans="1:59" s="8" customFormat="1">
      <c r="A51" t="s">
        <v>210</v>
      </c>
      <c r="B51" t="s">
        <v>198</v>
      </c>
      <c r="C51" s="110" t="s">
        <v>211</v>
      </c>
      <c r="D51" s="64">
        <v>2.6</v>
      </c>
      <c r="E51" s="203">
        <v>172911</v>
      </c>
      <c r="F51" s="203">
        <v>14692</v>
      </c>
      <c r="G51" s="66">
        <v>267</v>
      </c>
      <c r="H51" s="64">
        <v>0.10675749999999999</v>
      </c>
      <c r="I51" s="195">
        <v>356755.39130434784</v>
      </c>
      <c r="J51" s="64">
        <v>0.13043478260869565</v>
      </c>
      <c r="K51" s="66">
        <v>0</v>
      </c>
      <c r="L51" s="66">
        <v>9</v>
      </c>
      <c r="M51" s="64">
        <v>7.0991732180118561E-2</v>
      </c>
      <c r="N51" s="64">
        <v>0</v>
      </c>
      <c r="O51" s="64">
        <v>0.40400000000000003</v>
      </c>
      <c r="P51" s="64">
        <v>0.52333255221891128</v>
      </c>
      <c r="Q51" s="64">
        <v>109.289566242756</v>
      </c>
      <c r="R51" s="66">
        <v>46289363</v>
      </c>
      <c r="S51" s="66">
        <v>415.16</v>
      </c>
      <c r="T51" s="66">
        <v>327.71</v>
      </c>
      <c r="U51" s="64">
        <v>3.3833158356948743</v>
      </c>
      <c r="V51" s="64">
        <v>41.657174611015058</v>
      </c>
      <c r="W51" s="64">
        <v>9.4</v>
      </c>
      <c r="X51" s="64">
        <v>0.29222467279561615</v>
      </c>
      <c r="Y51" s="207">
        <v>92.4</v>
      </c>
      <c r="Z51" s="64">
        <v>56.8</v>
      </c>
      <c r="AA51" s="64">
        <v>78</v>
      </c>
      <c r="AB51" s="64">
        <v>0.3</v>
      </c>
      <c r="AC51" s="64">
        <v>0</v>
      </c>
      <c r="AD51" s="64">
        <v>26.076923076923077</v>
      </c>
      <c r="AE51" s="64">
        <v>240.35726274447299</v>
      </c>
      <c r="AF51" s="64">
        <v>24.79</v>
      </c>
      <c r="AG51" s="64">
        <v>0.60299999999999998</v>
      </c>
      <c r="AH51" s="64">
        <v>0.3</v>
      </c>
      <c r="AI51" s="66">
        <v>0</v>
      </c>
      <c r="AJ51" s="66">
        <v>0</v>
      </c>
      <c r="AK51" s="66">
        <v>0</v>
      </c>
      <c r="AL51" s="66">
        <v>105197</v>
      </c>
      <c r="AM51" s="66">
        <v>0</v>
      </c>
      <c r="AN51" s="66">
        <v>133922</v>
      </c>
      <c r="AO51" s="66">
        <v>0</v>
      </c>
      <c r="AP51" s="64">
        <v>13.156714285714299</v>
      </c>
      <c r="AQ51" s="64">
        <v>5.0999999999999996</v>
      </c>
      <c r="AR51" s="202">
        <v>3.06666666666667</v>
      </c>
      <c r="AS51" s="64">
        <v>-0.76</v>
      </c>
      <c r="AT51" s="64">
        <v>30</v>
      </c>
      <c r="AU51" s="64">
        <v>49</v>
      </c>
      <c r="AV51" s="64">
        <v>67</v>
      </c>
      <c r="AW51" s="64">
        <v>44.361600000000003</v>
      </c>
      <c r="AX51" s="64">
        <v>113</v>
      </c>
      <c r="AY51" s="64">
        <v>12.48095</v>
      </c>
      <c r="AZ51" s="64">
        <v>46.148620000000001</v>
      </c>
      <c r="BA51" s="204" t="s">
        <v>478</v>
      </c>
      <c r="BB51" s="204">
        <v>554631</v>
      </c>
      <c r="BC51" s="66">
        <v>793510.19532662956</v>
      </c>
      <c r="BD51" s="66">
        <v>4649660</v>
      </c>
      <c r="BE51" s="202">
        <v>5.2498000000000003E-2</v>
      </c>
      <c r="BF51" s="202">
        <v>0</v>
      </c>
      <c r="BG51" s="202">
        <v>1.5508706666666667</v>
      </c>
    </row>
    <row r="52" spans="1:59" s="8" customFormat="1">
      <c r="A52" t="s">
        <v>212</v>
      </c>
      <c r="B52" t="s">
        <v>198</v>
      </c>
      <c r="C52" s="110" t="s">
        <v>213</v>
      </c>
      <c r="D52" s="64">
        <v>2.5555555555555554</v>
      </c>
      <c r="E52" s="203">
        <v>110923</v>
      </c>
      <c r="F52" s="203">
        <v>70227</v>
      </c>
      <c r="G52" s="66">
        <v>1031.9882312099396</v>
      </c>
      <c r="H52" s="64">
        <v>0.15440750000000003</v>
      </c>
      <c r="I52" s="195">
        <v>356755.39130434784</v>
      </c>
      <c r="J52" s="64">
        <v>0.13043478260869565</v>
      </c>
      <c r="K52" s="66">
        <v>0</v>
      </c>
      <c r="L52" s="66">
        <v>0</v>
      </c>
      <c r="M52" s="64">
        <v>7.0991732180118561E-2</v>
      </c>
      <c r="N52" s="64">
        <v>0</v>
      </c>
      <c r="O52" s="64">
        <v>0.45100000000000001</v>
      </c>
      <c r="P52" s="64">
        <v>0.48194116832275941</v>
      </c>
      <c r="Q52" s="64">
        <v>109.289566242756</v>
      </c>
      <c r="R52" s="66">
        <v>46289363</v>
      </c>
      <c r="S52" s="66">
        <v>415.16</v>
      </c>
      <c r="T52" s="66">
        <v>327.71</v>
      </c>
      <c r="U52" s="64">
        <v>3.3833158356948743</v>
      </c>
      <c r="V52" s="64">
        <v>39.267088169918495</v>
      </c>
      <c r="W52" s="64">
        <v>6.1</v>
      </c>
      <c r="X52" s="64">
        <v>0.18391986940644162</v>
      </c>
      <c r="Y52" s="207">
        <v>88.5</v>
      </c>
      <c r="Z52" s="64">
        <v>66.599999999999994</v>
      </c>
      <c r="AA52" s="64">
        <v>78</v>
      </c>
      <c r="AB52" s="64">
        <v>0.3</v>
      </c>
      <c r="AC52" s="64">
        <v>0</v>
      </c>
      <c r="AD52" s="64">
        <v>26.076923076923077</v>
      </c>
      <c r="AE52" s="64">
        <v>240.35726274447299</v>
      </c>
      <c r="AF52" s="64">
        <v>24.79</v>
      </c>
      <c r="AG52" s="64">
        <v>0.60299999999999998</v>
      </c>
      <c r="AH52" s="64">
        <v>0.27</v>
      </c>
      <c r="AI52" s="66">
        <v>0</v>
      </c>
      <c r="AJ52" s="66">
        <f>VLOOKUP(A52,'[1]PVT final values'!$A$22:$D$30,3,FALSE)</f>
        <v>6675.2307692307686</v>
      </c>
      <c r="AK52" s="66">
        <v>0</v>
      </c>
      <c r="AL52" s="66">
        <v>82270</v>
      </c>
      <c r="AM52" s="66">
        <v>0</v>
      </c>
      <c r="AN52" s="66">
        <v>0</v>
      </c>
      <c r="AO52" s="66">
        <v>0</v>
      </c>
      <c r="AP52" s="64">
        <v>13.571999999999999</v>
      </c>
      <c r="AQ52" s="64">
        <v>8.5</v>
      </c>
      <c r="AR52" s="202">
        <v>3.06666666666667</v>
      </c>
      <c r="AS52" s="64">
        <v>-0.76</v>
      </c>
      <c r="AT52" s="64">
        <v>30</v>
      </c>
      <c r="AU52" s="64">
        <v>49</v>
      </c>
      <c r="AV52" s="64">
        <v>67</v>
      </c>
      <c r="AW52" s="64">
        <v>44.361600000000003</v>
      </c>
      <c r="AX52" s="64">
        <v>113</v>
      </c>
      <c r="AY52" s="64">
        <v>12.2834</v>
      </c>
      <c r="AZ52" s="64">
        <v>46.35107</v>
      </c>
      <c r="BA52" s="204" t="s">
        <v>478</v>
      </c>
      <c r="BB52" s="204">
        <v>346236</v>
      </c>
      <c r="BC52" s="66">
        <v>404397.71273755282</v>
      </c>
      <c r="BD52" s="66">
        <v>4649660</v>
      </c>
      <c r="BE52" s="202">
        <v>5.2498000000000003E-2</v>
      </c>
      <c r="BF52" s="202">
        <v>0</v>
      </c>
      <c r="BG52" s="202">
        <v>1.5508706666666667</v>
      </c>
    </row>
    <row r="53" spans="1:59" s="8" customFormat="1">
      <c r="A53" t="s">
        <v>214</v>
      </c>
      <c r="B53" t="s">
        <v>198</v>
      </c>
      <c r="C53" s="110" t="s">
        <v>215</v>
      </c>
      <c r="D53" s="64">
        <v>2</v>
      </c>
      <c r="E53" s="203">
        <v>0</v>
      </c>
      <c r="F53" s="203">
        <v>0</v>
      </c>
      <c r="G53" s="66">
        <v>53.329994625449189</v>
      </c>
      <c r="H53" s="64" t="s">
        <v>478</v>
      </c>
      <c r="I53" s="195">
        <v>356755.39130434784</v>
      </c>
      <c r="J53" s="64">
        <v>8.6956521739130432E-2</v>
      </c>
      <c r="K53" s="66">
        <v>0</v>
      </c>
      <c r="L53" s="66">
        <v>0</v>
      </c>
      <c r="M53" s="64">
        <v>7.0991732180118561E-2</v>
      </c>
      <c r="N53" s="64">
        <v>0</v>
      </c>
      <c r="O53" s="64">
        <v>0.60499999999999998</v>
      </c>
      <c r="P53" s="64">
        <v>0.32703724846102072</v>
      </c>
      <c r="Q53" s="64">
        <v>109.289566242756</v>
      </c>
      <c r="R53" s="66">
        <v>46289363</v>
      </c>
      <c r="S53" s="66">
        <v>415.16</v>
      </c>
      <c r="T53" s="66">
        <v>327.71</v>
      </c>
      <c r="U53" s="64">
        <v>3.3833158356948743</v>
      </c>
      <c r="V53" s="64">
        <v>54.023694739441829</v>
      </c>
      <c r="W53" s="64">
        <v>6.1</v>
      </c>
      <c r="X53" s="64">
        <v>1.4594114918488816E-2</v>
      </c>
      <c r="Y53" s="207">
        <v>87.4</v>
      </c>
      <c r="Z53" s="64">
        <v>88.1</v>
      </c>
      <c r="AA53" s="64">
        <v>78</v>
      </c>
      <c r="AB53" s="64">
        <v>0.3</v>
      </c>
      <c r="AC53" s="64">
        <v>0</v>
      </c>
      <c r="AD53" s="64">
        <v>26.076923076923077</v>
      </c>
      <c r="AE53" s="64">
        <v>240.35726274447299</v>
      </c>
      <c r="AF53" s="64">
        <v>24.79</v>
      </c>
      <c r="AG53" s="64">
        <v>0.60299999999999998</v>
      </c>
      <c r="AH53" s="64">
        <v>0.25</v>
      </c>
      <c r="AI53" s="66">
        <v>0</v>
      </c>
      <c r="AJ53" s="66">
        <v>0</v>
      </c>
      <c r="AK53" s="66">
        <v>0</v>
      </c>
      <c r="AL53" s="66">
        <v>6360</v>
      </c>
      <c r="AM53" s="66">
        <v>0</v>
      </c>
      <c r="AN53" s="66">
        <v>0</v>
      </c>
      <c r="AO53" s="66">
        <v>0</v>
      </c>
      <c r="AP53" s="64">
        <v>7.44</v>
      </c>
      <c r="AQ53" s="64">
        <v>4.3</v>
      </c>
      <c r="AR53" s="202">
        <v>3.06666666666667</v>
      </c>
      <c r="AS53" s="64">
        <v>-0.76</v>
      </c>
      <c r="AT53" s="64">
        <v>30</v>
      </c>
      <c r="AU53" s="64">
        <v>49</v>
      </c>
      <c r="AV53" s="64">
        <v>67</v>
      </c>
      <c r="AW53" s="64">
        <v>44.361600000000003</v>
      </c>
      <c r="AX53" s="64">
        <v>113</v>
      </c>
      <c r="AY53" s="64">
        <v>79.736000000000004</v>
      </c>
      <c r="AZ53" s="64">
        <v>91.506309999999999</v>
      </c>
      <c r="BA53" s="204" t="s">
        <v>478</v>
      </c>
      <c r="BB53" s="204">
        <v>18254</v>
      </c>
      <c r="BC53" s="66">
        <v>33140.682887604577</v>
      </c>
      <c r="BD53" s="66">
        <v>4649660</v>
      </c>
      <c r="BE53" s="202">
        <v>5.2498000000000003E-2</v>
      </c>
      <c r="BF53" s="202">
        <v>0</v>
      </c>
      <c r="BG53" s="202">
        <v>1.5508706666666667</v>
      </c>
    </row>
    <row r="54" spans="1:59" s="8" customFormat="1">
      <c r="A54" t="s">
        <v>216</v>
      </c>
      <c r="B54" t="s">
        <v>198</v>
      </c>
      <c r="C54" s="110" t="s">
        <v>217</v>
      </c>
      <c r="D54" s="64">
        <v>1.6111111111111112</v>
      </c>
      <c r="E54" s="203">
        <v>0</v>
      </c>
      <c r="F54" s="203">
        <v>0</v>
      </c>
      <c r="G54" s="66">
        <v>1.3704612087458377E-2</v>
      </c>
      <c r="H54" s="64" t="s">
        <v>478</v>
      </c>
      <c r="I54" s="195">
        <v>356755.39130434784</v>
      </c>
      <c r="J54" s="64">
        <v>8.6956521739130432E-2</v>
      </c>
      <c r="K54" s="66">
        <v>0</v>
      </c>
      <c r="L54" s="66">
        <v>4</v>
      </c>
      <c r="M54" s="64">
        <v>7.0991732180118561E-2</v>
      </c>
      <c r="N54" s="64">
        <v>2</v>
      </c>
      <c r="O54" s="64">
        <v>0.64800000000000002</v>
      </c>
      <c r="P54" s="64">
        <v>8.9614194410569226E-2</v>
      </c>
      <c r="Q54" s="64">
        <v>109.289566242756</v>
      </c>
      <c r="R54" s="66">
        <v>46289363</v>
      </c>
      <c r="S54" s="66">
        <v>415.16</v>
      </c>
      <c r="T54" s="66">
        <v>327.71</v>
      </c>
      <c r="U54" s="64">
        <v>3.3833158356948743</v>
      </c>
      <c r="V54" s="64">
        <v>26.194186218819461</v>
      </c>
      <c r="W54" s="64">
        <f>AVERAGE(2.4,4.2,3.8)</f>
        <v>3.4666666666666663</v>
      </c>
      <c r="X54" s="64">
        <v>0.71534762094931481</v>
      </c>
      <c r="Y54" s="207">
        <v>87.033333333333346</v>
      </c>
      <c r="Z54" s="64">
        <v>76.099999999999994</v>
      </c>
      <c r="AA54" s="64">
        <v>78</v>
      </c>
      <c r="AB54" s="64">
        <v>0.3</v>
      </c>
      <c r="AC54" s="64">
        <v>0</v>
      </c>
      <c r="AD54" s="64">
        <v>26.076923076923077</v>
      </c>
      <c r="AE54" s="64">
        <v>240.35726274447299</v>
      </c>
      <c r="AF54" s="64">
        <v>24.79</v>
      </c>
      <c r="AG54" s="64">
        <v>0.60299999999999998</v>
      </c>
      <c r="AH54" s="64">
        <v>0.28999999999999998</v>
      </c>
      <c r="AI54" s="66">
        <v>0</v>
      </c>
      <c r="AJ54" s="66">
        <v>0</v>
      </c>
      <c r="AK54" s="66">
        <v>0</v>
      </c>
      <c r="AL54" s="66" t="s">
        <v>478</v>
      </c>
      <c r="AM54" s="66">
        <v>0</v>
      </c>
      <c r="AN54" s="66">
        <v>8496</v>
      </c>
      <c r="AO54" s="66">
        <v>0</v>
      </c>
      <c r="AP54" s="64">
        <v>7.29</v>
      </c>
      <c r="AQ54" s="64">
        <v>4.666666666666667</v>
      </c>
      <c r="AR54" s="202">
        <v>3.06666666666667</v>
      </c>
      <c r="AS54" s="64">
        <v>-0.76</v>
      </c>
      <c r="AT54" s="64">
        <v>30</v>
      </c>
      <c r="AU54" s="64">
        <v>91.6</v>
      </c>
      <c r="AV54" s="64">
        <v>67</v>
      </c>
      <c r="AW54" s="64">
        <v>44.361600000000003</v>
      </c>
      <c r="AX54" s="64">
        <v>113</v>
      </c>
      <c r="AY54" s="64">
        <v>74.810850000000002</v>
      </c>
      <c r="AZ54" s="64">
        <v>92.078779999999995</v>
      </c>
      <c r="BA54" s="204" t="s">
        <v>478</v>
      </c>
      <c r="BB54" s="204">
        <v>439658</v>
      </c>
      <c r="BC54" s="66">
        <v>1988820.7507478809</v>
      </c>
      <c r="BD54" s="66">
        <v>4649660</v>
      </c>
      <c r="BE54" s="202">
        <v>5.2498000000000003E-2</v>
      </c>
      <c r="BF54" s="202">
        <v>0</v>
      </c>
      <c r="BG54" s="202">
        <v>1.5508706666666667</v>
      </c>
    </row>
    <row r="55" spans="1:59" s="8" customFormat="1">
      <c r="A55" t="s">
        <v>218</v>
      </c>
      <c r="B55" t="s">
        <v>198</v>
      </c>
      <c r="C55" s="110" t="s">
        <v>219</v>
      </c>
      <c r="D55" s="64">
        <v>2.7777777777777777</v>
      </c>
      <c r="E55" s="203">
        <v>20146</v>
      </c>
      <c r="F55" s="203">
        <v>0</v>
      </c>
      <c r="G55" s="66">
        <v>352.49556879252196</v>
      </c>
      <c r="H55" s="64">
        <v>0.3</v>
      </c>
      <c r="I55" s="195">
        <v>356755.39130434784</v>
      </c>
      <c r="J55" s="64">
        <v>0.17391304347826086</v>
      </c>
      <c r="K55" s="66">
        <v>0</v>
      </c>
      <c r="L55" s="66">
        <v>0</v>
      </c>
      <c r="M55" s="64">
        <v>7.0991732180118561E-2</v>
      </c>
      <c r="N55" s="64">
        <v>0</v>
      </c>
      <c r="O55" s="64">
        <v>0.50600000000000001</v>
      </c>
      <c r="P55" s="64">
        <v>0.37079855417271562</v>
      </c>
      <c r="Q55" s="64">
        <v>109.289566242756</v>
      </c>
      <c r="R55" s="66">
        <v>46289363</v>
      </c>
      <c r="S55" s="66">
        <v>415.16</v>
      </c>
      <c r="T55" s="66">
        <v>327.71</v>
      </c>
      <c r="U55" s="64">
        <v>3.3833158356948743</v>
      </c>
      <c r="V55" s="64">
        <v>52.533519387503084</v>
      </c>
      <c r="W55" s="64">
        <v>8.5</v>
      </c>
      <c r="X55" s="64">
        <v>4.6420895929998783E-2</v>
      </c>
      <c r="Y55" s="207">
        <v>98.6</v>
      </c>
      <c r="Z55" s="64">
        <v>76.400000000000006</v>
      </c>
      <c r="AA55" s="64">
        <v>78</v>
      </c>
      <c r="AB55" s="64">
        <v>0.3</v>
      </c>
      <c r="AC55" s="64">
        <v>0</v>
      </c>
      <c r="AD55" s="64">
        <v>26.076923076923077</v>
      </c>
      <c r="AE55" s="64">
        <v>240.35726274447299</v>
      </c>
      <c r="AF55" s="64">
        <v>24.79</v>
      </c>
      <c r="AG55" s="64">
        <v>0.60299999999999998</v>
      </c>
      <c r="AH55" s="64">
        <v>0.36</v>
      </c>
      <c r="AI55" s="66">
        <v>0</v>
      </c>
      <c r="AJ55" s="66">
        <f>VLOOKUP(A55,'[1]PVT final values'!$A$22:$D$30,3,FALSE)</f>
        <v>2225.0769230769229</v>
      </c>
      <c r="AK55" s="66">
        <v>0</v>
      </c>
      <c r="AL55" s="66">
        <v>19201</v>
      </c>
      <c r="AM55" s="66">
        <v>0</v>
      </c>
      <c r="AN55" s="66">
        <v>0</v>
      </c>
      <c r="AO55" s="66">
        <v>0</v>
      </c>
      <c r="AP55" s="64">
        <v>12.86</v>
      </c>
      <c r="AQ55" s="64">
        <v>8.6</v>
      </c>
      <c r="AR55" s="202">
        <v>3.06666666666667</v>
      </c>
      <c r="AS55" s="64">
        <v>-0.76</v>
      </c>
      <c r="AT55" s="64">
        <v>30</v>
      </c>
      <c r="AU55" s="64">
        <v>49</v>
      </c>
      <c r="AV55" s="64">
        <v>67</v>
      </c>
      <c r="AW55" s="64">
        <v>44.361600000000003</v>
      </c>
      <c r="AX55" s="64">
        <v>113</v>
      </c>
      <c r="AY55" s="64">
        <v>41.704210000000003</v>
      </c>
      <c r="AZ55" s="64">
        <v>64.304649999999995</v>
      </c>
      <c r="BA55" s="204" t="s">
        <v>478</v>
      </c>
      <c r="BB55" s="204">
        <v>86634</v>
      </c>
      <c r="BC55" s="66">
        <v>85663.128543972038</v>
      </c>
      <c r="BD55" s="66">
        <v>4649660</v>
      </c>
      <c r="BE55" s="202">
        <v>5.2498000000000003E-2</v>
      </c>
      <c r="BF55" s="202">
        <v>0</v>
      </c>
      <c r="BG55" s="202">
        <v>1.5508706666666667</v>
      </c>
    </row>
    <row r="56" spans="1:59" s="8" customFormat="1">
      <c r="A56" t="s">
        <v>220</v>
      </c>
      <c r="B56" t="s">
        <v>198</v>
      </c>
      <c r="C56" s="110" t="s">
        <v>221</v>
      </c>
      <c r="D56" s="64">
        <v>2.2222222222222223</v>
      </c>
      <c r="E56" s="203">
        <v>0</v>
      </c>
      <c r="F56" s="203">
        <v>0</v>
      </c>
      <c r="G56" s="66">
        <v>0</v>
      </c>
      <c r="H56" s="64" t="s">
        <v>478</v>
      </c>
      <c r="I56" s="195">
        <v>356755.39130434784</v>
      </c>
      <c r="J56" s="64">
        <v>4.3478260869565216E-2</v>
      </c>
      <c r="K56" s="66">
        <v>0</v>
      </c>
      <c r="L56" s="66">
        <v>0</v>
      </c>
      <c r="M56" s="64">
        <v>7.0991732180118561E-2</v>
      </c>
      <c r="N56" s="64">
        <v>0</v>
      </c>
      <c r="O56" s="64">
        <v>0.69599999999999995</v>
      </c>
      <c r="P56" s="64">
        <v>7.2163424602733603E-2</v>
      </c>
      <c r="Q56" s="64">
        <v>109.289566242756</v>
      </c>
      <c r="R56" s="66">
        <v>46289363</v>
      </c>
      <c r="S56" s="66">
        <v>415.16</v>
      </c>
      <c r="T56" s="66">
        <v>327.71</v>
      </c>
      <c r="U56" s="64">
        <v>3.3833158356948743</v>
      </c>
      <c r="V56" s="64">
        <v>30.093800938503335</v>
      </c>
      <c r="W56" s="64">
        <v>6.1</v>
      </c>
      <c r="X56" s="64">
        <v>3.1465505789290943E-2</v>
      </c>
      <c r="Y56" s="207">
        <v>87.6</v>
      </c>
      <c r="Z56" s="64">
        <v>88.1</v>
      </c>
      <c r="AA56" s="64">
        <v>78</v>
      </c>
      <c r="AB56" s="64">
        <v>0.3</v>
      </c>
      <c r="AC56" s="64">
        <v>0</v>
      </c>
      <c r="AD56" s="64">
        <v>26.076923076923077</v>
      </c>
      <c r="AE56" s="64">
        <v>240.35726274447299</v>
      </c>
      <c r="AF56" s="64">
        <v>24.79</v>
      </c>
      <c r="AG56" s="64">
        <v>0.60299999999999998</v>
      </c>
      <c r="AH56" s="64">
        <v>0.32</v>
      </c>
      <c r="AI56" s="66">
        <v>0</v>
      </c>
      <c r="AJ56" s="66">
        <f>VLOOKUP(A56,'[1]PVT final values'!$A$22:$D$30,3,FALSE)</f>
        <v>2225.0769230769229</v>
      </c>
      <c r="AK56" s="66">
        <v>0</v>
      </c>
      <c r="AL56" s="66">
        <v>15093</v>
      </c>
      <c r="AM56" s="66">
        <v>0</v>
      </c>
      <c r="AN56" s="66">
        <v>0</v>
      </c>
      <c r="AO56" s="66">
        <v>0</v>
      </c>
      <c r="AP56" s="64">
        <v>7.44</v>
      </c>
      <c r="AQ56" s="64">
        <v>4.3</v>
      </c>
      <c r="AR56" s="202">
        <v>3.06666666666667</v>
      </c>
      <c r="AS56" s="64">
        <v>-0.76</v>
      </c>
      <c r="AT56" s="64">
        <v>30</v>
      </c>
      <c r="AU56" s="64">
        <v>49</v>
      </c>
      <c r="AV56" s="64">
        <v>67</v>
      </c>
      <c r="AW56" s="64">
        <v>44.361600000000003</v>
      </c>
      <c r="AX56" s="64">
        <v>113</v>
      </c>
      <c r="AY56" s="64">
        <v>90.692400000000006</v>
      </c>
      <c r="AZ56" s="64">
        <v>85.097759999999994</v>
      </c>
      <c r="BA56" s="204" t="s">
        <v>478</v>
      </c>
      <c r="BB56" s="204">
        <v>58899</v>
      </c>
      <c r="BC56" s="66">
        <v>71430.856664128602</v>
      </c>
      <c r="BD56" s="66">
        <v>4649660</v>
      </c>
      <c r="BE56" s="202">
        <v>5.2498000000000003E-2</v>
      </c>
      <c r="BF56" s="202">
        <v>0</v>
      </c>
      <c r="BG56" s="202">
        <v>1.5508706666666667</v>
      </c>
    </row>
    <row r="57" spans="1:59" s="8" customFormat="1">
      <c r="A57" t="s">
        <v>222</v>
      </c>
      <c r="B57" t="s">
        <v>198</v>
      </c>
      <c r="C57" s="110" t="s">
        <v>223</v>
      </c>
      <c r="D57" s="64">
        <v>1.9333333333333333</v>
      </c>
      <c r="E57" s="203">
        <v>10585</v>
      </c>
      <c r="F57" s="203">
        <v>15882</v>
      </c>
      <c r="G57" s="66">
        <v>5906.3479321000959</v>
      </c>
      <c r="H57" s="64">
        <v>0.17669750000000001</v>
      </c>
      <c r="I57" s="195">
        <v>356755.39130434784</v>
      </c>
      <c r="J57" s="64">
        <v>8.6956521739130432E-2</v>
      </c>
      <c r="K57" s="66">
        <v>0</v>
      </c>
      <c r="L57" s="66">
        <v>0</v>
      </c>
      <c r="M57" s="64">
        <v>7.0991732180118561E-2</v>
      </c>
      <c r="N57" s="64">
        <v>0</v>
      </c>
      <c r="O57" s="64">
        <v>0.64800000000000002</v>
      </c>
      <c r="P57" s="64">
        <v>0.2268554132092348</v>
      </c>
      <c r="Q57" s="64">
        <v>109.289566242756</v>
      </c>
      <c r="R57" s="66">
        <v>46289363</v>
      </c>
      <c r="S57" s="66">
        <v>415.16</v>
      </c>
      <c r="T57" s="66">
        <v>327.71</v>
      </c>
      <c r="U57" s="64">
        <v>3.3833158356948743</v>
      </c>
      <c r="V57" s="64">
        <v>29.106801679427015</v>
      </c>
      <c r="W57" s="64">
        <v>6.6</v>
      </c>
      <c r="X57" s="64">
        <v>0.17091126129278839</v>
      </c>
      <c r="Y57" s="207">
        <v>82.5</v>
      </c>
      <c r="Z57" s="64">
        <v>89</v>
      </c>
      <c r="AA57" s="64">
        <v>78</v>
      </c>
      <c r="AB57" s="64">
        <v>0.3</v>
      </c>
      <c r="AC57" s="64">
        <v>0</v>
      </c>
      <c r="AD57" s="64">
        <v>26.076923076923077</v>
      </c>
      <c r="AE57" s="64">
        <v>240.35726274447299</v>
      </c>
      <c r="AF57" s="64">
        <v>24.79</v>
      </c>
      <c r="AG57" s="64">
        <v>0.60299999999999998</v>
      </c>
      <c r="AH57" s="64">
        <v>0.28999999999999998</v>
      </c>
      <c r="AI57" s="66">
        <v>0</v>
      </c>
      <c r="AJ57" s="66">
        <f>VLOOKUP(A57,'[1]PVT final values'!$A$22:$D$30,3,FALSE)</f>
        <v>2225.0769230769229</v>
      </c>
      <c r="AK57" s="66">
        <v>0</v>
      </c>
      <c r="AL57" s="66">
        <v>43124</v>
      </c>
      <c r="AM57" s="66">
        <v>0</v>
      </c>
      <c r="AN57" s="66">
        <v>0</v>
      </c>
      <c r="AO57" s="66">
        <v>0</v>
      </c>
      <c r="AP57" s="64">
        <v>11.2517142857143</v>
      </c>
      <c r="AQ57" s="64">
        <v>7.3</v>
      </c>
      <c r="AR57" s="202">
        <v>3.06666666666667</v>
      </c>
      <c r="AS57" s="64">
        <v>-0.76</v>
      </c>
      <c r="AT57" s="64">
        <v>30</v>
      </c>
      <c r="AU57" s="64">
        <v>49</v>
      </c>
      <c r="AV57" s="64">
        <v>67</v>
      </c>
      <c r="AW57" s="64">
        <v>44.361600000000003</v>
      </c>
      <c r="AX57" s="64">
        <v>113</v>
      </c>
      <c r="AY57" s="64">
        <v>44.40334</v>
      </c>
      <c r="AZ57" s="64">
        <v>87.650409999999994</v>
      </c>
      <c r="BA57" s="204" t="s">
        <v>478</v>
      </c>
      <c r="BB57" s="204">
        <v>321809</v>
      </c>
      <c r="BC57" s="66">
        <v>260576.3844679032</v>
      </c>
      <c r="BD57" s="66">
        <v>4649660</v>
      </c>
      <c r="BE57" s="202">
        <v>5.2498000000000003E-2</v>
      </c>
      <c r="BF57" s="202">
        <v>0</v>
      </c>
      <c r="BG57" s="202">
        <v>1.5508706666666667</v>
      </c>
    </row>
    <row r="58" spans="1:59" s="8" customFormat="1">
      <c r="A58" t="s">
        <v>225</v>
      </c>
      <c r="B58" t="s">
        <v>226</v>
      </c>
      <c r="C58" s="110" t="s">
        <v>227</v>
      </c>
      <c r="D58" s="64">
        <v>1.921875</v>
      </c>
      <c r="E58" s="203">
        <v>19581</v>
      </c>
      <c r="F58" s="203">
        <v>0</v>
      </c>
      <c r="G58" s="66">
        <v>441.27219176602364</v>
      </c>
      <c r="H58" s="64">
        <v>0.21827250000000001</v>
      </c>
      <c r="I58" s="195">
        <v>1274086.3478260869</v>
      </c>
      <c r="J58" s="64">
        <v>0.13043478260869565</v>
      </c>
      <c r="K58" s="66">
        <v>3</v>
      </c>
      <c r="L58" s="66">
        <v>32</v>
      </c>
      <c r="M58" s="64">
        <v>0.9341886043548584</v>
      </c>
      <c r="N58" s="64">
        <v>0</v>
      </c>
      <c r="O58" s="64">
        <v>0.49299999999999999</v>
      </c>
      <c r="P58" s="64">
        <v>0.41306145293941787</v>
      </c>
      <c r="Q58" s="64">
        <v>725.24082485478596</v>
      </c>
      <c r="R58" s="66">
        <v>355543884</v>
      </c>
      <c r="S58" s="66">
        <v>1758.25</v>
      </c>
      <c r="T58" s="66">
        <v>2046.3800000000003</v>
      </c>
      <c r="U58" s="64">
        <v>14.475360953488146</v>
      </c>
      <c r="V58" s="64">
        <v>117.34</v>
      </c>
      <c r="W58" s="64">
        <v>9.1999999999999993</v>
      </c>
      <c r="X58" s="64">
        <v>6.3654063719182251E-3</v>
      </c>
      <c r="Y58" s="207">
        <v>89.5</v>
      </c>
      <c r="Z58" s="64">
        <v>88</v>
      </c>
      <c r="AA58" s="64">
        <v>77</v>
      </c>
      <c r="AB58" s="64">
        <v>0.64</v>
      </c>
      <c r="AC58" s="64">
        <v>0</v>
      </c>
      <c r="AD58" s="64">
        <v>213.5</v>
      </c>
      <c r="AE58" s="64">
        <v>75.795704804889695</v>
      </c>
      <c r="AF58" s="64">
        <v>98.99</v>
      </c>
      <c r="AG58" s="64">
        <v>0.60899999999999999</v>
      </c>
      <c r="AH58" s="64">
        <v>0.32900000000000001</v>
      </c>
      <c r="AI58" s="66">
        <v>35250</v>
      </c>
      <c r="AJ58" s="66">
        <v>880000</v>
      </c>
      <c r="AK58" s="66">
        <v>24235.857142857141</v>
      </c>
      <c r="AL58" s="66">
        <v>113979</v>
      </c>
      <c r="AM58" s="66">
        <v>0</v>
      </c>
      <c r="AN58" s="66">
        <v>816</v>
      </c>
      <c r="AO58" s="66">
        <v>0</v>
      </c>
      <c r="AP58" s="64">
        <v>13.9</v>
      </c>
      <c r="AQ58" s="64">
        <v>14.9</v>
      </c>
      <c r="AR58" s="202">
        <v>2.9</v>
      </c>
      <c r="AS58" s="64">
        <v>-0.63921576738357544</v>
      </c>
      <c r="AT58" s="64">
        <v>32</v>
      </c>
      <c r="AU58" s="64">
        <v>19.5</v>
      </c>
      <c r="AV58" s="64">
        <v>38</v>
      </c>
      <c r="AW58" s="64">
        <v>16.937000000000001</v>
      </c>
      <c r="AX58" s="64">
        <v>56</v>
      </c>
      <c r="AY58" s="64">
        <v>30.97241</v>
      </c>
      <c r="AZ58" s="64">
        <v>68.817970000000003</v>
      </c>
      <c r="BA58" s="204" t="s">
        <v>478</v>
      </c>
      <c r="BB58" s="204">
        <v>687679</v>
      </c>
      <c r="BC58" s="66">
        <v>964207.24981032312</v>
      </c>
      <c r="BD58" s="66">
        <v>24206636</v>
      </c>
      <c r="BE58" s="202">
        <v>0</v>
      </c>
      <c r="BF58" s="202">
        <v>1.08</v>
      </c>
      <c r="BG58" s="202">
        <v>1.8837866666666667</v>
      </c>
    </row>
    <row r="59" spans="1:59" s="8" customFormat="1">
      <c r="A59" t="s">
        <v>228</v>
      </c>
      <c r="B59" t="s">
        <v>226</v>
      </c>
      <c r="C59" s="110" t="s">
        <v>229</v>
      </c>
      <c r="D59" s="64">
        <v>2.6865671641791047</v>
      </c>
      <c r="E59" s="203">
        <v>425131</v>
      </c>
      <c r="F59" s="203">
        <v>45377</v>
      </c>
      <c r="G59" s="66">
        <v>29197.396831257065</v>
      </c>
      <c r="H59" s="64">
        <v>0.136355</v>
      </c>
      <c r="I59" s="195">
        <v>1274086.3478260869</v>
      </c>
      <c r="J59" s="64">
        <v>0.2608695652173913</v>
      </c>
      <c r="K59" s="66">
        <v>5</v>
      </c>
      <c r="L59" s="66">
        <v>183</v>
      </c>
      <c r="M59" s="64">
        <v>0.9341886043548584</v>
      </c>
      <c r="N59" s="64">
        <v>145</v>
      </c>
      <c r="O59" s="64">
        <v>0.374</v>
      </c>
      <c r="P59" s="64">
        <v>0.57694563356371797</v>
      </c>
      <c r="Q59" s="64">
        <v>725.24082485478596</v>
      </c>
      <c r="R59" s="66">
        <v>355543884</v>
      </c>
      <c r="S59" s="66">
        <v>1758.25</v>
      </c>
      <c r="T59" s="66">
        <v>2046.3800000000003</v>
      </c>
      <c r="U59" s="64">
        <v>14.475360953488146</v>
      </c>
      <c r="V59" s="64">
        <v>117.34</v>
      </c>
      <c r="W59" s="64">
        <v>8.8000000000000007</v>
      </c>
      <c r="X59" s="64">
        <v>7.7642332973950545E-3</v>
      </c>
      <c r="Y59" s="207">
        <v>89.5</v>
      </c>
      <c r="Z59" s="64">
        <v>82</v>
      </c>
      <c r="AA59" s="64">
        <v>77</v>
      </c>
      <c r="AB59" s="64">
        <v>0.89</v>
      </c>
      <c r="AC59" s="64">
        <v>0</v>
      </c>
      <c r="AD59" s="64">
        <v>213.5</v>
      </c>
      <c r="AE59" s="64">
        <v>75.795704804889695</v>
      </c>
      <c r="AF59" s="64">
        <v>98.99</v>
      </c>
      <c r="AG59" s="64">
        <v>0.60899999999999999</v>
      </c>
      <c r="AH59" s="64">
        <v>0.32900000000000001</v>
      </c>
      <c r="AI59" s="66">
        <v>0</v>
      </c>
      <c r="AJ59" s="66">
        <v>933697.5</v>
      </c>
      <c r="AK59" s="66">
        <v>0</v>
      </c>
      <c r="AL59" s="66">
        <v>226708</v>
      </c>
      <c r="AM59" s="66">
        <v>169621</v>
      </c>
      <c r="AN59" s="66">
        <v>116238</v>
      </c>
      <c r="AO59" s="66">
        <v>35194</v>
      </c>
      <c r="AP59" s="64">
        <v>19.5</v>
      </c>
      <c r="AQ59" s="64">
        <v>10.7</v>
      </c>
      <c r="AR59" s="202">
        <v>2.9</v>
      </c>
      <c r="AS59" s="64">
        <v>-0.63921576738357544</v>
      </c>
      <c r="AT59" s="64">
        <v>32</v>
      </c>
      <c r="AU59" s="64">
        <v>19.5</v>
      </c>
      <c r="AV59" s="64">
        <v>38</v>
      </c>
      <c r="AW59" s="64">
        <v>16.937000000000001</v>
      </c>
      <c r="AX59" s="64">
        <v>56</v>
      </c>
      <c r="AY59" s="64">
        <v>21.819109999999998</v>
      </c>
      <c r="AZ59" s="64">
        <v>67.202020000000005</v>
      </c>
      <c r="BA59" s="204" t="s">
        <v>478</v>
      </c>
      <c r="BB59" s="204">
        <v>838694</v>
      </c>
      <c r="BC59" s="66">
        <v>1388605.584563378</v>
      </c>
      <c r="BD59" s="66">
        <v>24206636</v>
      </c>
      <c r="BE59" s="202">
        <v>0</v>
      </c>
      <c r="BF59" s="202">
        <v>1.08</v>
      </c>
      <c r="BG59" s="202">
        <v>1.8837866666666667</v>
      </c>
    </row>
    <row r="60" spans="1:59" s="8" customFormat="1">
      <c r="A60" t="s">
        <v>230</v>
      </c>
      <c r="B60" t="s">
        <v>226</v>
      </c>
      <c r="C60" s="110" t="s">
        <v>231</v>
      </c>
      <c r="D60" s="64">
        <v>1.8588235294117648</v>
      </c>
      <c r="E60" s="203">
        <v>824540</v>
      </c>
      <c r="F60" s="203">
        <v>507877</v>
      </c>
      <c r="G60" s="66">
        <v>56318.899054499263</v>
      </c>
      <c r="H60" s="64">
        <v>7.1414999999999992E-2</v>
      </c>
      <c r="I60" s="195">
        <v>1274086.3478260869</v>
      </c>
      <c r="J60" s="64">
        <v>0.21739130434782608</v>
      </c>
      <c r="K60" s="66">
        <v>3</v>
      </c>
      <c r="L60" s="66">
        <v>38</v>
      </c>
      <c r="M60" s="64">
        <v>0.9341886043548584</v>
      </c>
      <c r="N60" s="64">
        <v>0</v>
      </c>
      <c r="O60" s="64">
        <v>0.375</v>
      </c>
      <c r="P60" s="64">
        <v>0.62477417418127146</v>
      </c>
      <c r="Q60" s="64">
        <v>725.24082485478596</v>
      </c>
      <c r="R60" s="66">
        <v>355543884</v>
      </c>
      <c r="S60" s="66">
        <v>1758.25</v>
      </c>
      <c r="T60" s="66">
        <v>2046.3800000000003</v>
      </c>
      <c r="U60" s="64">
        <v>14.475360953488146</v>
      </c>
      <c r="V60" s="64">
        <v>117.34</v>
      </c>
      <c r="W60" s="64">
        <v>8.3000000000000007</v>
      </c>
      <c r="X60" s="64">
        <v>2.8134461672541588E-2</v>
      </c>
      <c r="Y60" s="207">
        <v>89.5</v>
      </c>
      <c r="Z60" s="64">
        <v>89</v>
      </c>
      <c r="AA60" s="64">
        <v>77</v>
      </c>
      <c r="AB60" s="64">
        <v>0.1</v>
      </c>
      <c r="AC60" s="64">
        <v>0</v>
      </c>
      <c r="AD60" s="64">
        <v>213.5</v>
      </c>
      <c r="AE60" s="64">
        <v>75.795704804889695</v>
      </c>
      <c r="AF60" s="64">
        <v>98.99</v>
      </c>
      <c r="AG60" s="64">
        <v>0.60899999999999999</v>
      </c>
      <c r="AH60" s="64">
        <v>0.32900000000000001</v>
      </c>
      <c r="AI60" s="66">
        <v>931.83333333333337</v>
      </c>
      <c r="AJ60" s="66">
        <v>53697.5</v>
      </c>
      <c r="AK60" s="66">
        <v>24235.857142857141</v>
      </c>
      <c r="AL60" s="66">
        <v>332672</v>
      </c>
      <c r="AM60" s="66">
        <v>5747</v>
      </c>
      <c r="AN60" s="66">
        <v>0</v>
      </c>
      <c r="AO60" s="66">
        <v>0</v>
      </c>
      <c r="AP60" s="64">
        <v>8.6</v>
      </c>
      <c r="AQ60" s="64">
        <v>12.7</v>
      </c>
      <c r="AR60" s="202">
        <v>2.9</v>
      </c>
      <c r="AS60" s="64">
        <v>-0.63921576738357544</v>
      </c>
      <c r="AT60" s="64">
        <v>32</v>
      </c>
      <c r="AU60" s="64">
        <v>19.5</v>
      </c>
      <c r="AV60" s="64">
        <v>38</v>
      </c>
      <c r="AW60" s="64">
        <v>16.937000000000001</v>
      </c>
      <c r="AX60" s="64">
        <v>56</v>
      </c>
      <c r="AY60" s="64">
        <v>6.2442200000000003</v>
      </c>
      <c r="AZ60" s="64">
        <v>36.170729999999999</v>
      </c>
      <c r="BA60" s="204" t="s">
        <v>478</v>
      </c>
      <c r="BB60" s="204">
        <v>3048894</v>
      </c>
      <c r="BC60" s="66">
        <v>3434637.1949244551</v>
      </c>
      <c r="BD60" s="66">
        <v>24206636</v>
      </c>
      <c r="BE60" s="202">
        <v>0</v>
      </c>
      <c r="BF60" s="202">
        <v>1.08</v>
      </c>
      <c r="BG60" s="202">
        <v>1.8837866666666667</v>
      </c>
    </row>
    <row r="61" spans="1:59" s="8" customFormat="1">
      <c r="A61" t="s">
        <v>232</v>
      </c>
      <c r="B61" t="s">
        <v>226</v>
      </c>
      <c r="C61" s="110" t="s">
        <v>233</v>
      </c>
      <c r="D61" s="64">
        <v>2.0449438202247192</v>
      </c>
      <c r="E61" s="203">
        <v>1445587</v>
      </c>
      <c r="F61" s="203">
        <v>838735</v>
      </c>
      <c r="G61" s="66">
        <v>16913.267144274207</v>
      </c>
      <c r="H61" s="64">
        <v>8.530900000000001E-2</v>
      </c>
      <c r="I61" s="195">
        <v>1274086.3478260869</v>
      </c>
      <c r="J61" s="64">
        <v>0.30434782608695654</v>
      </c>
      <c r="K61" s="66">
        <v>0</v>
      </c>
      <c r="L61" s="66">
        <v>94</v>
      </c>
      <c r="M61" s="64">
        <v>0.9341886043548584</v>
      </c>
      <c r="N61" s="64">
        <v>0</v>
      </c>
      <c r="O61" s="64">
        <v>0.377</v>
      </c>
      <c r="P61" s="64">
        <v>0.65123546322541603</v>
      </c>
      <c r="Q61" s="64">
        <v>725.24082485478596</v>
      </c>
      <c r="R61" s="66">
        <v>355543884</v>
      </c>
      <c r="S61" s="66">
        <v>1758.25</v>
      </c>
      <c r="T61" s="66">
        <v>2046.3800000000003</v>
      </c>
      <c r="U61" s="64">
        <v>14.475360953488146</v>
      </c>
      <c r="V61" s="64">
        <v>117.34</v>
      </c>
      <c r="W61" s="64">
        <v>17.600000000000001</v>
      </c>
      <c r="X61" s="64">
        <v>4.6784981004539684E-2</v>
      </c>
      <c r="Y61" s="207">
        <v>89.5</v>
      </c>
      <c r="Z61" s="64">
        <v>88</v>
      </c>
      <c r="AA61" s="64">
        <v>77</v>
      </c>
      <c r="AB61" s="64">
        <v>0.15</v>
      </c>
      <c r="AC61" s="64">
        <v>0</v>
      </c>
      <c r="AD61" s="64">
        <v>213.5</v>
      </c>
      <c r="AE61" s="64">
        <v>75.795704804889695</v>
      </c>
      <c r="AF61" s="64">
        <v>98.99</v>
      </c>
      <c r="AG61" s="64">
        <v>0.60899999999999999</v>
      </c>
      <c r="AH61" s="64">
        <v>0.32900000000000001</v>
      </c>
      <c r="AI61" s="66">
        <v>36181.833333333336</v>
      </c>
      <c r="AJ61" s="66">
        <v>933697.5</v>
      </c>
      <c r="AK61" s="66">
        <v>24235.857142857141</v>
      </c>
      <c r="AL61" s="66">
        <v>522051</v>
      </c>
      <c r="AM61" s="66">
        <v>16307</v>
      </c>
      <c r="AN61" s="66">
        <v>62343</v>
      </c>
      <c r="AO61" s="66">
        <v>0</v>
      </c>
      <c r="AP61" s="64">
        <v>16.2</v>
      </c>
      <c r="AQ61" s="64">
        <v>17.899999999999999</v>
      </c>
      <c r="AR61" s="202">
        <v>2.9</v>
      </c>
      <c r="AS61" s="64">
        <v>-0.63921576738357544</v>
      </c>
      <c r="AT61" s="64">
        <v>32</v>
      </c>
      <c r="AU61" s="64">
        <v>19.5</v>
      </c>
      <c r="AV61" s="64">
        <v>38</v>
      </c>
      <c r="AW61" s="64">
        <v>16.937000000000001</v>
      </c>
      <c r="AX61" s="64">
        <v>56</v>
      </c>
      <c r="AY61" s="64">
        <v>10.03389</v>
      </c>
      <c r="AZ61" s="64">
        <v>38.502670000000002</v>
      </c>
      <c r="BA61" s="204" t="s">
        <v>478</v>
      </c>
      <c r="BB61" s="204">
        <v>5344120</v>
      </c>
      <c r="BC61" s="66">
        <v>6561523.5562584493</v>
      </c>
      <c r="BD61" s="66">
        <v>24206636</v>
      </c>
      <c r="BE61" s="202">
        <v>0</v>
      </c>
      <c r="BF61" s="202">
        <v>1.08</v>
      </c>
      <c r="BG61" s="202">
        <v>1.8837866666666667</v>
      </c>
    </row>
    <row r="62" spans="1:59" s="8" customFormat="1">
      <c r="A62" t="s">
        <v>234</v>
      </c>
      <c r="B62" t="s">
        <v>226</v>
      </c>
      <c r="C62" s="110" t="s">
        <v>235</v>
      </c>
      <c r="D62" s="64">
        <v>1.9285714285714286</v>
      </c>
      <c r="E62" s="203">
        <v>108057</v>
      </c>
      <c r="F62" s="203">
        <v>0</v>
      </c>
      <c r="G62" s="66">
        <v>25304.642082208633</v>
      </c>
      <c r="H62" s="64">
        <v>0.10190249999999998</v>
      </c>
      <c r="I62" s="195">
        <v>1274086.3478260869</v>
      </c>
      <c r="J62" s="64">
        <v>0.2608695652173913</v>
      </c>
      <c r="K62" s="66">
        <v>3</v>
      </c>
      <c r="L62" s="66">
        <v>4</v>
      </c>
      <c r="M62" s="64">
        <v>0.9341886043548584</v>
      </c>
      <c r="N62" s="64">
        <v>0</v>
      </c>
      <c r="O62" s="64">
        <v>0.48399999999999999</v>
      </c>
      <c r="P62" s="64">
        <v>0.23110318239418359</v>
      </c>
      <c r="Q62" s="64">
        <v>725.24082485478596</v>
      </c>
      <c r="R62" s="66">
        <v>355543884</v>
      </c>
      <c r="S62" s="66">
        <v>1758.25</v>
      </c>
      <c r="T62" s="66">
        <v>2046.3800000000003</v>
      </c>
      <c r="U62" s="64">
        <v>14.475360953488146</v>
      </c>
      <c r="V62" s="64">
        <v>117.34</v>
      </c>
      <c r="W62" s="64">
        <v>3.9</v>
      </c>
      <c r="X62" s="64">
        <v>1.3347094216255696E-2</v>
      </c>
      <c r="Y62" s="207">
        <v>89.5</v>
      </c>
      <c r="Z62" s="64">
        <v>83</v>
      </c>
      <c r="AA62" s="64">
        <v>77</v>
      </c>
      <c r="AB62" s="64">
        <v>0.87</v>
      </c>
      <c r="AC62" s="64">
        <v>0</v>
      </c>
      <c r="AD62" s="64">
        <v>213.5</v>
      </c>
      <c r="AE62" s="64">
        <v>75.795704804889695</v>
      </c>
      <c r="AF62" s="64">
        <v>98.99</v>
      </c>
      <c r="AG62" s="64">
        <v>0.60899999999999999</v>
      </c>
      <c r="AH62" s="64">
        <v>0.32900000000000001</v>
      </c>
      <c r="AI62" s="66">
        <v>36181.833333333336</v>
      </c>
      <c r="AJ62" s="66">
        <v>0</v>
      </c>
      <c r="AK62" s="66">
        <v>24235.857142857141</v>
      </c>
      <c r="AL62" s="66">
        <v>178237</v>
      </c>
      <c r="AM62" s="66">
        <v>4917</v>
      </c>
      <c r="AN62" s="66">
        <v>4776</v>
      </c>
      <c r="AO62" s="66">
        <v>0</v>
      </c>
      <c r="AP62" s="64">
        <v>8.8000000000000007</v>
      </c>
      <c r="AQ62" s="64">
        <v>9.8000000000000007</v>
      </c>
      <c r="AR62" s="202">
        <v>2.9</v>
      </c>
      <c r="AS62" s="64">
        <v>-0.63921576738357544</v>
      </c>
      <c r="AT62" s="64">
        <v>32</v>
      </c>
      <c r="AU62" s="64">
        <v>66.099999999999994</v>
      </c>
      <c r="AV62" s="64">
        <v>38</v>
      </c>
      <c r="AW62" s="64">
        <v>16.937000000000001</v>
      </c>
      <c r="AX62" s="64">
        <v>56</v>
      </c>
      <c r="AY62" s="64">
        <v>34.063380000000002</v>
      </c>
      <c r="AZ62" s="64">
        <v>95.373859999999993</v>
      </c>
      <c r="BA62" s="204" t="s">
        <v>478</v>
      </c>
      <c r="BB62" s="204">
        <v>1442772</v>
      </c>
      <c r="BC62" s="66">
        <v>2078268.340790909</v>
      </c>
      <c r="BD62" s="66">
        <v>24206636</v>
      </c>
      <c r="BE62" s="202">
        <v>0</v>
      </c>
      <c r="BF62" s="202">
        <v>1.08</v>
      </c>
      <c r="BG62" s="202">
        <v>1.8837866666666667</v>
      </c>
    </row>
    <row r="63" spans="1:59" s="8" customFormat="1">
      <c r="A63" t="s">
        <v>236</v>
      </c>
      <c r="B63" t="s">
        <v>226</v>
      </c>
      <c r="C63" s="110" t="s">
        <v>237</v>
      </c>
      <c r="D63" s="64">
        <v>1.8650793650793651</v>
      </c>
      <c r="E63" s="203">
        <v>1172647</v>
      </c>
      <c r="F63" s="203">
        <v>417236</v>
      </c>
      <c r="G63" s="66">
        <v>19339.248040906394</v>
      </c>
      <c r="H63" s="64">
        <v>8.6605000000000001E-2</v>
      </c>
      <c r="I63" s="195">
        <v>1274086.3478260869</v>
      </c>
      <c r="J63" s="64">
        <v>0.30434782608695654</v>
      </c>
      <c r="K63" s="66">
        <v>3</v>
      </c>
      <c r="L63" s="66">
        <v>116</v>
      </c>
      <c r="M63" s="64">
        <v>0.9341886043548584</v>
      </c>
      <c r="N63" s="64">
        <v>80</v>
      </c>
      <c r="O63" s="64">
        <v>0.34899999999999998</v>
      </c>
      <c r="P63" s="64">
        <v>0.63189778880493197</v>
      </c>
      <c r="Q63" s="64">
        <v>725.24082485478596</v>
      </c>
      <c r="R63" s="66">
        <v>355543884</v>
      </c>
      <c r="S63" s="66">
        <v>1758.25</v>
      </c>
      <c r="T63" s="66">
        <v>2046.3800000000003</v>
      </c>
      <c r="U63" s="64">
        <v>14.475360953488146</v>
      </c>
      <c r="V63" s="64">
        <v>117.34</v>
      </c>
      <c r="W63" s="64">
        <v>8.3000000000000007</v>
      </c>
      <c r="X63" s="64">
        <v>4.5606108620890713E-2</v>
      </c>
      <c r="Y63" s="207">
        <v>89.5</v>
      </c>
      <c r="Z63" s="64">
        <v>94</v>
      </c>
      <c r="AA63" s="64">
        <v>77</v>
      </c>
      <c r="AB63" s="64">
        <v>0.14000000000000001</v>
      </c>
      <c r="AC63" s="64">
        <v>0</v>
      </c>
      <c r="AD63" s="64">
        <v>213.5</v>
      </c>
      <c r="AE63" s="64">
        <v>75.795704804889695</v>
      </c>
      <c r="AF63" s="64">
        <v>98.99</v>
      </c>
      <c r="AG63" s="64">
        <v>0.60899999999999999</v>
      </c>
      <c r="AH63" s="64">
        <v>0.32900000000000001</v>
      </c>
      <c r="AI63" s="66">
        <v>931.83333333333337</v>
      </c>
      <c r="AJ63" s="66">
        <v>933697.5</v>
      </c>
      <c r="AK63" s="66">
        <v>24235.857142857141</v>
      </c>
      <c r="AL63" s="66">
        <v>702802</v>
      </c>
      <c r="AM63" s="66">
        <v>77203</v>
      </c>
      <c r="AN63" s="66">
        <v>42451</v>
      </c>
      <c r="AO63" s="66">
        <v>10215</v>
      </c>
      <c r="AP63" s="64">
        <v>13.2</v>
      </c>
      <c r="AQ63" s="64">
        <v>13</v>
      </c>
      <c r="AR63" s="202">
        <v>2.9</v>
      </c>
      <c r="AS63" s="64">
        <v>-0.63921576738357544</v>
      </c>
      <c r="AT63" s="64">
        <v>32</v>
      </c>
      <c r="AU63" s="64">
        <v>19.5</v>
      </c>
      <c r="AV63" s="64">
        <v>38</v>
      </c>
      <c r="AW63" s="64">
        <v>16.937000000000001</v>
      </c>
      <c r="AX63" s="64">
        <v>56</v>
      </c>
      <c r="AY63" s="64">
        <v>7.7694900000000002</v>
      </c>
      <c r="AZ63" s="64">
        <v>43.258839999999999</v>
      </c>
      <c r="BA63" s="204" t="s">
        <v>478</v>
      </c>
      <c r="BB63" s="204">
        <v>4924313</v>
      </c>
      <c r="BC63" s="66">
        <v>7726167.7361092344</v>
      </c>
      <c r="BD63" s="66">
        <v>24206636</v>
      </c>
      <c r="BE63" s="202">
        <v>0</v>
      </c>
      <c r="BF63" s="202">
        <v>1.08</v>
      </c>
      <c r="BG63" s="202">
        <v>1.8837866666666667</v>
      </c>
    </row>
    <row r="64" spans="1:59" s="8" customFormat="1">
      <c r="A64" t="s">
        <v>238</v>
      </c>
      <c r="B64" t="s">
        <v>226</v>
      </c>
      <c r="C64" s="110" t="s">
        <v>239</v>
      </c>
      <c r="D64" s="64">
        <v>2.2602739726027399</v>
      </c>
      <c r="E64" s="203">
        <v>1183873</v>
      </c>
      <c r="F64" s="203">
        <v>1000645</v>
      </c>
      <c r="G64" s="66">
        <v>82690</v>
      </c>
      <c r="H64" s="64">
        <v>9.5930500000000002E-2</v>
      </c>
      <c r="I64" s="195">
        <v>1274086.3478260869</v>
      </c>
      <c r="J64" s="64">
        <v>0.34782608695652173</v>
      </c>
      <c r="K64" s="66">
        <v>4</v>
      </c>
      <c r="L64" s="66">
        <v>638</v>
      </c>
      <c r="M64" s="64">
        <v>0.9341886043548584</v>
      </c>
      <c r="N64" s="64">
        <v>309</v>
      </c>
      <c r="O64" s="64">
        <v>0.48399999999999999</v>
      </c>
      <c r="P64" s="64">
        <v>0.61273908646839326</v>
      </c>
      <c r="Q64" s="64">
        <v>725.24082485478596</v>
      </c>
      <c r="R64" s="66">
        <v>355543884</v>
      </c>
      <c r="S64" s="66">
        <v>1758.25</v>
      </c>
      <c r="T64" s="66">
        <v>2046.3800000000003</v>
      </c>
      <c r="U64" s="64">
        <v>14.475360953488146</v>
      </c>
      <c r="V64" s="64">
        <v>117.34</v>
      </c>
      <c r="W64" s="64">
        <v>9.6</v>
      </c>
      <c r="X64" s="64">
        <v>3.7287956653116502E-2</v>
      </c>
      <c r="Y64" s="207">
        <v>89.5</v>
      </c>
      <c r="Z64" s="64">
        <v>109</v>
      </c>
      <c r="AA64" s="64">
        <v>77</v>
      </c>
      <c r="AB64" s="64">
        <v>7.0000000000000007E-2</v>
      </c>
      <c r="AC64" s="64">
        <v>0</v>
      </c>
      <c r="AD64" s="64">
        <v>213.5</v>
      </c>
      <c r="AE64" s="64">
        <v>75.795704804889695</v>
      </c>
      <c r="AF64" s="64">
        <v>98.99</v>
      </c>
      <c r="AG64" s="64">
        <v>0.60899999999999999</v>
      </c>
      <c r="AH64" s="64">
        <v>0.32900000000000001</v>
      </c>
      <c r="AI64" s="66">
        <v>931.83333333333337</v>
      </c>
      <c r="AJ64" s="66">
        <v>933697.5</v>
      </c>
      <c r="AK64" s="66">
        <v>24235.857142857141</v>
      </c>
      <c r="AL64" s="66">
        <v>812366</v>
      </c>
      <c r="AM64" s="66">
        <v>199592</v>
      </c>
      <c r="AN64" s="66">
        <v>43244</v>
      </c>
      <c r="AO64" s="66">
        <v>0</v>
      </c>
      <c r="AP64" s="64">
        <v>10.7</v>
      </c>
      <c r="AQ64" s="64">
        <v>13.4</v>
      </c>
      <c r="AR64" s="202">
        <v>2.9</v>
      </c>
      <c r="AS64" s="64">
        <v>-0.63921576738357544</v>
      </c>
      <c r="AT64" s="64">
        <v>32</v>
      </c>
      <c r="AU64" s="64">
        <v>19.5</v>
      </c>
      <c r="AV64" s="64">
        <v>38</v>
      </c>
      <c r="AW64" s="64">
        <v>16.937000000000001</v>
      </c>
      <c r="AX64" s="64">
        <v>56</v>
      </c>
      <c r="AY64" s="64">
        <v>3.4339900000000001</v>
      </c>
      <c r="AZ64" s="64">
        <v>56.692599999999999</v>
      </c>
      <c r="BA64" s="204" t="s">
        <v>478</v>
      </c>
      <c r="BB64" s="204">
        <v>4107330</v>
      </c>
      <c r="BC64" s="66">
        <v>4935915.3324845433</v>
      </c>
      <c r="BD64" s="66">
        <v>24206636</v>
      </c>
      <c r="BE64" s="202">
        <v>0</v>
      </c>
      <c r="BF64" s="202">
        <v>1.08</v>
      </c>
      <c r="BG64" s="202">
        <v>1.8837866666666667</v>
      </c>
    </row>
    <row r="65" spans="1:59" s="8" customFormat="1">
      <c r="A65" t="s">
        <v>240</v>
      </c>
      <c r="B65" t="s">
        <v>226</v>
      </c>
      <c r="C65" s="110" t="s">
        <v>241</v>
      </c>
      <c r="D65" s="64">
        <v>1.9805825242718447</v>
      </c>
      <c r="E65" s="203">
        <v>1858301</v>
      </c>
      <c r="F65" s="203">
        <v>684206</v>
      </c>
      <c r="G65" s="66">
        <v>5718.9507073090826</v>
      </c>
      <c r="H65" s="64">
        <v>0.11137000000000001</v>
      </c>
      <c r="I65" s="195">
        <v>1274086.3478260869</v>
      </c>
      <c r="J65" s="64">
        <v>0.30434782608695654</v>
      </c>
      <c r="K65" s="66">
        <v>0</v>
      </c>
      <c r="L65" s="66">
        <v>4</v>
      </c>
      <c r="M65" s="64">
        <v>0.9341886043548584</v>
      </c>
      <c r="N65" s="64">
        <v>0</v>
      </c>
      <c r="O65" s="64">
        <v>0.36</v>
      </c>
      <c r="P65" s="64">
        <v>0.62980115962919869</v>
      </c>
      <c r="Q65" s="64">
        <v>725.24082485478596</v>
      </c>
      <c r="R65" s="66">
        <v>355543884</v>
      </c>
      <c r="S65" s="66">
        <v>1758.25</v>
      </c>
      <c r="T65" s="66">
        <v>2046.3800000000003</v>
      </c>
      <c r="U65" s="64">
        <v>14.475360953488146</v>
      </c>
      <c r="V65" s="64">
        <v>117.34</v>
      </c>
      <c r="W65" s="64">
        <v>13.5</v>
      </c>
      <c r="X65" s="64">
        <v>4.8709758163342547E-2</v>
      </c>
      <c r="Y65" s="207">
        <v>89.5</v>
      </c>
      <c r="Z65" s="64">
        <v>94</v>
      </c>
      <c r="AA65" s="64">
        <v>77</v>
      </c>
      <c r="AB65" s="64">
        <v>0.1</v>
      </c>
      <c r="AC65" s="64">
        <v>0</v>
      </c>
      <c r="AD65" s="64">
        <v>213.5</v>
      </c>
      <c r="AE65" s="64">
        <v>75.795704804889695</v>
      </c>
      <c r="AF65" s="64">
        <v>98.99</v>
      </c>
      <c r="AG65" s="64">
        <v>0.60899999999999999</v>
      </c>
      <c r="AH65" s="64">
        <v>0.32900000000000001</v>
      </c>
      <c r="AI65" s="66">
        <v>931.83333333333337</v>
      </c>
      <c r="AJ65" s="66">
        <v>53697.5</v>
      </c>
      <c r="AK65" s="66">
        <v>24235.857142857141</v>
      </c>
      <c r="AL65" s="66">
        <v>548080</v>
      </c>
      <c r="AM65" s="66">
        <v>0</v>
      </c>
      <c r="AN65" s="66">
        <v>76</v>
      </c>
      <c r="AO65" s="66">
        <v>1</v>
      </c>
      <c r="AP65" s="64">
        <v>20.6</v>
      </c>
      <c r="AQ65" s="64">
        <v>23.5</v>
      </c>
      <c r="AR65" s="202">
        <v>2.9</v>
      </c>
      <c r="AS65" s="64">
        <v>-0.63921576738357544</v>
      </c>
      <c r="AT65" s="64">
        <v>32</v>
      </c>
      <c r="AU65" s="64">
        <v>19.5</v>
      </c>
      <c r="AV65" s="64">
        <v>38</v>
      </c>
      <c r="AW65" s="64">
        <v>16.937000000000001</v>
      </c>
      <c r="AX65" s="64">
        <v>56</v>
      </c>
      <c r="AY65" s="64">
        <v>11.402659999999999</v>
      </c>
      <c r="AZ65" s="64">
        <v>42.463590000000003</v>
      </c>
      <c r="BA65" s="204" t="s">
        <v>478</v>
      </c>
      <c r="BB65" s="204">
        <v>5485963</v>
      </c>
      <c r="BC65" s="66">
        <v>8038319.8062448744</v>
      </c>
      <c r="BD65" s="66">
        <v>24206636</v>
      </c>
      <c r="BE65" s="202">
        <v>0</v>
      </c>
      <c r="BF65" s="202">
        <v>1.08</v>
      </c>
      <c r="BG65" s="202">
        <v>1.8837866666666667</v>
      </c>
    </row>
    <row r="66" spans="1:59" s="8" customFormat="1">
      <c r="A66" t="s">
        <v>243</v>
      </c>
      <c r="B66" t="s">
        <v>244</v>
      </c>
      <c r="C66" s="110" t="s">
        <v>245</v>
      </c>
      <c r="D66" s="64">
        <v>2</v>
      </c>
      <c r="E66" s="203">
        <v>1834077</v>
      </c>
      <c r="F66" s="203">
        <v>533927</v>
      </c>
      <c r="G66" s="66">
        <v>4570.5565888614174</v>
      </c>
      <c r="H66" s="64">
        <v>9.1159999999999991E-2</v>
      </c>
      <c r="I66" s="195">
        <v>830886.86956521741</v>
      </c>
      <c r="J66" s="64">
        <v>0</v>
      </c>
      <c r="K66" s="66">
        <v>3</v>
      </c>
      <c r="L66" s="66">
        <v>69</v>
      </c>
      <c r="M66" s="64">
        <v>0.99410170316696167</v>
      </c>
      <c r="N66" s="64">
        <v>4</v>
      </c>
      <c r="O66" s="64">
        <v>0.622</v>
      </c>
      <c r="P66" s="64">
        <v>4.1936043841884901E-2</v>
      </c>
      <c r="Q66" s="64">
        <v>19549.549365015901</v>
      </c>
      <c r="R66" s="66">
        <v>648410404</v>
      </c>
      <c r="S66" s="66">
        <v>3491.9</v>
      </c>
      <c r="T66" s="66">
        <v>4407.8100000000004</v>
      </c>
      <c r="U66" s="64">
        <v>0.96644702532024462</v>
      </c>
      <c r="V66" s="64">
        <v>90.070465557765317</v>
      </c>
      <c r="W66" s="64">
        <v>5.5118099999999997</v>
      </c>
      <c r="X66" s="64">
        <v>7.5352058059335175E-2</v>
      </c>
      <c r="Y66" s="207">
        <v>66</v>
      </c>
      <c r="Z66" s="64">
        <v>78.900000000000006</v>
      </c>
      <c r="AA66" s="64">
        <v>219</v>
      </c>
      <c r="AB66" s="64">
        <v>1.69</v>
      </c>
      <c r="AC66" s="202">
        <v>27</v>
      </c>
      <c r="AD66" s="64">
        <v>575.51428571428573</v>
      </c>
      <c r="AE66" s="64">
        <v>220.44316609314899</v>
      </c>
      <c r="AF66" s="64">
        <v>90.68</v>
      </c>
      <c r="AG66" s="64">
        <v>0.67700000000000005</v>
      </c>
      <c r="AH66" s="64">
        <v>0.35099999999999998</v>
      </c>
      <c r="AI66" s="66">
        <v>5426.939393939394</v>
      </c>
      <c r="AJ66" s="66">
        <v>516497.24324324325</v>
      </c>
      <c r="AK66" s="66">
        <v>0</v>
      </c>
      <c r="AL66" s="66">
        <v>586121</v>
      </c>
      <c r="AM66" s="66">
        <v>0</v>
      </c>
      <c r="AN66" s="66">
        <v>0</v>
      </c>
      <c r="AO66" s="66">
        <v>0</v>
      </c>
      <c r="AP66" s="64">
        <v>4.9000000000000004</v>
      </c>
      <c r="AQ66" s="64">
        <v>4.7</v>
      </c>
      <c r="AR66" s="202">
        <v>3.9</v>
      </c>
      <c r="AS66" s="64">
        <v>-0.85</v>
      </c>
      <c r="AT66" s="64">
        <v>25</v>
      </c>
      <c r="AU66" s="64">
        <v>59.5</v>
      </c>
      <c r="AV66" s="64">
        <v>63.155540466308601</v>
      </c>
      <c r="AW66" s="64">
        <v>35.456299999999999</v>
      </c>
      <c r="AX66" s="64">
        <v>102</v>
      </c>
      <c r="AY66" s="64">
        <v>48.448610000000002</v>
      </c>
      <c r="AZ66" s="64">
        <v>79.580789999999993</v>
      </c>
      <c r="BA66" s="204" t="s">
        <v>478</v>
      </c>
      <c r="BB66" s="204">
        <v>5168473</v>
      </c>
      <c r="BC66" s="66">
        <v>5804458.6814621817</v>
      </c>
      <c r="BD66" s="66">
        <v>206139587</v>
      </c>
      <c r="BE66" s="202">
        <v>0</v>
      </c>
      <c r="BF66" s="202">
        <v>1.3830680000000002</v>
      </c>
      <c r="BG66" s="202">
        <v>2.0016586666666667</v>
      </c>
    </row>
    <row r="67" spans="1:59" s="8" customFormat="1">
      <c r="A67" t="s">
        <v>246</v>
      </c>
      <c r="B67" t="s">
        <v>244</v>
      </c>
      <c r="C67" s="110" t="s">
        <v>247</v>
      </c>
      <c r="D67" s="64">
        <v>2.0810810810810811</v>
      </c>
      <c r="E67" s="203">
        <v>1791125</v>
      </c>
      <c r="F67" s="203">
        <v>1192589</v>
      </c>
      <c r="G67" s="66">
        <v>36002.601815681061</v>
      </c>
      <c r="H67" s="64">
        <v>8.9262500000000009E-2</v>
      </c>
      <c r="I67" s="195">
        <v>830886.86956521741</v>
      </c>
      <c r="J67" s="64">
        <v>0</v>
      </c>
      <c r="K67" s="180">
        <v>0</v>
      </c>
      <c r="L67" s="66">
        <v>81</v>
      </c>
      <c r="M67" s="64">
        <v>0.99410170316696167</v>
      </c>
      <c r="N67" s="64">
        <v>112</v>
      </c>
      <c r="O67" s="64">
        <v>0.53900000000000003</v>
      </c>
      <c r="P67" s="64">
        <v>0.18197751813117491</v>
      </c>
      <c r="Q67" s="64">
        <v>19549.549365015901</v>
      </c>
      <c r="R67" s="66">
        <v>648410404</v>
      </c>
      <c r="S67" s="66">
        <v>3491.9</v>
      </c>
      <c r="T67" s="66">
        <v>4407.8100000000004</v>
      </c>
      <c r="U67" s="64">
        <v>0.96644702532024462</v>
      </c>
      <c r="V67" s="64">
        <v>118.76668143192913</v>
      </c>
      <c r="W67" s="64">
        <v>3.27332</v>
      </c>
      <c r="X67" s="64">
        <v>8.9156265553007888E-2</v>
      </c>
      <c r="Y67" s="207">
        <v>66</v>
      </c>
      <c r="Z67" s="64">
        <v>65.2</v>
      </c>
      <c r="AA67" s="64">
        <v>219</v>
      </c>
      <c r="AB67" s="64">
        <v>1.35</v>
      </c>
      <c r="AC67" s="202">
        <v>1509</v>
      </c>
      <c r="AD67" s="64">
        <v>575.51428571428573</v>
      </c>
      <c r="AE67" s="64">
        <v>220.44316609314899</v>
      </c>
      <c r="AF67" s="64">
        <v>90.68</v>
      </c>
      <c r="AG67" s="64">
        <v>0.67700000000000005</v>
      </c>
      <c r="AH67" s="64">
        <v>0.35099999999999998</v>
      </c>
      <c r="AI67" s="66">
        <v>6498.3679653679656</v>
      </c>
      <c r="AJ67" s="66">
        <v>516497.24324324325</v>
      </c>
      <c r="AK67" s="66">
        <v>30000</v>
      </c>
      <c r="AL67" s="66">
        <v>1172205</v>
      </c>
      <c r="AM67" s="66">
        <v>218118</v>
      </c>
      <c r="AN67" s="66">
        <v>14746</v>
      </c>
      <c r="AO67" s="205">
        <v>857378</v>
      </c>
      <c r="AP67" s="64">
        <v>8.6</v>
      </c>
      <c r="AQ67" s="64">
        <v>18.8</v>
      </c>
      <c r="AR67" s="202">
        <v>3.9</v>
      </c>
      <c r="AS67" s="64">
        <v>-0.85</v>
      </c>
      <c r="AT67" s="64">
        <v>25</v>
      </c>
      <c r="AU67" s="64">
        <v>59.5</v>
      </c>
      <c r="AV67" s="64">
        <v>63.155540466308601</v>
      </c>
      <c r="AW67" s="64">
        <v>35.456299999999999</v>
      </c>
      <c r="AX67" s="64">
        <v>102</v>
      </c>
      <c r="AY67" s="64">
        <v>41.782440000000001</v>
      </c>
      <c r="AZ67" s="64">
        <v>57.21105</v>
      </c>
      <c r="BA67" s="204" t="s">
        <v>478</v>
      </c>
      <c r="BB67" s="204">
        <v>5205689</v>
      </c>
      <c r="BC67" s="66">
        <v>5895672.4974233462</v>
      </c>
      <c r="BD67" s="66">
        <v>206139587</v>
      </c>
      <c r="BE67" s="202">
        <v>0</v>
      </c>
      <c r="BF67" s="202">
        <v>1.3830680000000002</v>
      </c>
      <c r="BG67" s="202">
        <v>2.0016586666666667</v>
      </c>
    </row>
    <row r="68" spans="1:59" s="8" customFormat="1">
      <c r="A68" t="s">
        <v>248</v>
      </c>
      <c r="B68" t="s">
        <v>244</v>
      </c>
      <c r="C68" s="110" t="s">
        <v>249</v>
      </c>
      <c r="D68" s="64" t="s">
        <v>478</v>
      </c>
      <c r="E68" s="203">
        <v>3419263</v>
      </c>
      <c r="F68" s="203">
        <v>536144</v>
      </c>
      <c r="G68" s="66">
        <v>10991.163974162848</v>
      </c>
      <c r="H68" s="64">
        <v>0.12994250000000002</v>
      </c>
      <c r="I68" s="195">
        <v>830886.86956521741</v>
      </c>
      <c r="J68" s="64">
        <v>0</v>
      </c>
      <c r="K68" s="66">
        <v>3</v>
      </c>
      <c r="L68" s="66">
        <v>56</v>
      </c>
      <c r="M68" s="64">
        <v>0.99410170316696167</v>
      </c>
      <c r="N68" s="64">
        <v>1</v>
      </c>
      <c r="O68" s="64">
        <v>0.60199999999999998</v>
      </c>
      <c r="P68" s="64">
        <v>4.4552982631223398E-2</v>
      </c>
      <c r="Q68" s="64">
        <v>19549.549365015901</v>
      </c>
      <c r="R68" s="66">
        <v>648410404</v>
      </c>
      <c r="S68" s="66">
        <v>3491.9</v>
      </c>
      <c r="T68" s="66">
        <v>4407.8100000000004</v>
      </c>
      <c r="U68" s="64">
        <v>0.96644702532024462</v>
      </c>
      <c r="V68" s="64">
        <v>113.31226902910865</v>
      </c>
      <c r="W68" s="64">
        <v>6.8965500000000004</v>
      </c>
      <c r="X68" s="64">
        <v>9.0562148608687582E-2</v>
      </c>
      <c r="Y68" s="207">
        <v>66</v>
      </c>
      <c r="Z68" s="64">
        <v>63.5</v>
      </c>
      <c r="AA68" s="64">
        <v>219</v>
      </c>
      <c r="AB68" s="64">
        <v>4.3600000000000003</v>
      </c>
      <c r="AC68" s="202">
        <v>4</v>
      </c>
      <c r="AD68" s="64">
        <v>575.51428571428573</v>
      </c>
      <c r="AE68" s="64">
        <v>220.44316609314899</v>
      </c>
      <c r="AF68" s="64">
        <v>90.68</v>
      </c>
      <c r="AG68" s="64">
        <v>0.67700000000000005</v>
      </c>
      <c r="AH68" s="64">
        <v>0.35099999999999998</v>
      </c>
      <c r="AI68" s="66">
        <v>0</v>
      </c>
      <c r="AJ68" s="66">
        <v>516497.24324324325</v>
      </c>
      <c r="AK68" s="66">
        <v>0</v>
      </c>
      <c r="AL68" s="66" t="s">
        <v>478</v>
      </c>
      <c r="AM68" s="66">
        <v>0</v>
      </c>
      <c r="AN68" s="66">
        <v>1301</v>
      </c>
      <c r="AO68" s="66">
        <v>0</v>
      </c>
      <c r="AP68" s="64">
        <v>8</v>
      </c>
      <c r="AQ68" s="64">
        <v>6</v>
      </c>
      <c r="AR68" s="202">
        <v>3.9</v>
      </c>
      <c r="AS68" s="64">
        <v>-0.85</v>
      </c>
      <c r="AT68" s="64">
        <v>25</v>
      </c>
      <c r="AU68" s="64">
        <v>59.5</v>
      </c>
      <c r="AV68" s="64">
        <v>63.155540466308601</v>
      </c>
      <c r="AW68" s="64">
        <v>35.456299999999999</v>
      </c>
      <c r="AX68" s="64">
        <v>102</v>
      </c>
      <c r="AY68" s="64">
        <v>37.077260000000003</v>
      </c>
      <c r="AZ68" s="64">
        <v>79.588390000000004</v>
      </c>
      <c r="BA68" s="204" t="s">
        <v>478</v>
      </c>
      <c r="BB68" s="204">
        <v>5665764</v>
      </c>
      <c r="BC68" s="66">
        <v>8458068.3921677321</v>
      </c>
      <c r="BD68" s="66">
        <v>206139587</v>
      </c>
      <c r="BE68" s="202">
        <v>0</v>
      </c>
      <c r="BF68" s="202">
        <v>1.3830680000000002</v>
      </c>
      <c r="BG68" s="202">
        <v>2.0016586666666667</v>
      </c>
    </row>
    <row r="69" spans="1:59" s="8" customFormat="1">
      <c r="A69" t="s">
        <v>250</v>
      </c>
      <c r="B69" t="s">
        <v>244</v>
      </c>
      <c r="C69" s="110" t="s">
        <v>251</v>
      </c>
      <c r="D69" s="64" t="s">
        <v>478</v>
      </c>
      <c r="E69" s="203">
        <v>3148761</v>
      </c>
      <c r="F69" s="203">
        <v>415015</v>
      </c>
      <c r="G69" s="66">
        <v>123275.08454354198</v>
      </c>
      <c r="H69" s="64">
        <v>7.8170000000000003E-2</v>
      </c>
      <c r="I69" s="195">
        <v>830886.86956521741</v>
      </c>
      <c r="J69" s="64">
        <v>0</v>
      </c>
      <c r="K69" s="66">
        <v>3</v>
      </c>
      <c r="L69" s="66">
        <v>209</v>
      </c>
      <c r="M69" s="64">
        <v>0.99410170316696167</v>
      </c>
      <c r="N69" s="64">
        <v>47</v>
      </c>
      <c r="O69" s="64">
        <v>0.67400000000000004</v>
      </c>
      <c r="P69" s="64">
        <v>8.8564892819848005E-3</v>
      </c>
      <c r="Q69" s="64">
        <v>19549.549365015901</v>
      </c>
      <c r="R69" s="66">
        <v>648410404</v>
      </c>
      <c r="S69" s="66">
        <v>3491.9</v>
      </c>
      <c r="T69" s="66">
        <v>4407.8100000000004</v>
      </c>
      <c r="U69" s="64">
        <v>0.96644702532024462</v>
      </c>
      <c r="V69" s="64">
        <v>66.373320376062196</v>
      </c>
      <c r="W69" s="64">
        <v>6.7924499999999997</v>
      </c>
      <c r="X69" s="64">
        <v>0.10827845759365015</v>
      </c>
      <c r="Y69" s="207">
        <v>66</v>
      </c>
      <c r="Z69" s="64">
        <v>80.8</v>
      </c>
      <c r="AA69" s="64">
        <v>219</v>
      </c>
      <c r="AB69" s="64">
        <v>1.61</v>
      </c>
      <c r="AC69" s="202">
        <v>0</v>
      </c>
      <c r="AD69" s="64">
        <v>575.51428571428573</v>
      </c>
      <c r="AE69" s="64">
        <v>220.44316609314899</v>
      </c>
      <c r="AF69" s="64">
        <v>90.68</v>
      </c>
      <c r="AG69" s="64">
        <v>0.67700000000000005</v>
      </c>
      <c r="AH69" s="64">
        <v>0.35099999999999998</v>
      </c>
      <c r="AI69" s="66">
        <v>0</v>
      </c>
      <c r="AJ69" s="66">
        <v>691653.49324324331</v>
      </c>
      <c r="AK69" s="66">
        <v>0</v>
      </c>
      <c r="AL69" s="66" t="s">
        <v>478</v>
      </c>
      <c r="AM69" s="66">
        <v>0</v>
      </c>
      <c r="AN69" s="66">
        <v>81.5</v>
      </c>
      <c r="AO69" s="66">
        <v>0</v>
      </c>
      <c r="AP69" s="64">
        <v>4</v>
      </c>
      <c r="AQ69" s="64">
        <v>4.2</v>
      </c>
      <c r="AR69" s="202">
        <v>3.9</v>
      </c>
      <c r="AS69" s="64">
        <v>-0.85</v>
      </c>
      <c r="AT69" s="64">
        <v>25</v>
      </c>
      <c r="AU69" s="64">
        <v>59.5</v>
      </c>
      <c r="AV69" s="64">
        <v>63.155540466308601</v>
      </c>
      <c r="AW69" s="64">
        <v>35.456299999999999</v>
      </c>
      <c r="AX69" s="64">
        <v>102</v>
      </c>
      <c r="AY69" s="64">
        <v>48.448610000000002</v>
      </c>
      <c r="AZ69" s="64">
        <v>79.580789999999993</v>
      </c>
      <c r="BA69" s="204" t="s">
        <v>478</v>
      </c>
      <c r="BB69" s="204">
        <v>5936784</v>
      </c>
      <c r="BC69" s="66">
        <v>8750871.3701379634</v>
      </c>
      <c r="BD69" s="66">
        <v>206139587</v>
      </c>
      <c r="BE69" s="202">
        <v>0</v>
      </c>
      <c r="BF69" s="202">
        <v>1.3830680000000002</v>
      </c>
      <c r="BG69" s="202">
        <v>2.0016586666666667</v>
      </c>
    </row>
    <row r="70" spans="1:59" s="8" customFormat="1">
      <c r="A70" t="s">
        <v>252</v>
      </c>
      <c r="B70" t="s">
        <v>244</v>
      </c>
      <c r="C70" s="110" t="s">
        <v>253</v>
      </c>
      <c r="D70" s="64">
        <v>1.6179775280898876</v>
      </c>
      <c r="E70" s="203">
        <v>3635566</v>
      </c>
      <c r="F70" s="203">
        <v>628031</v>
      </c>
      <c r="G70" s="66">
        <v>56138.341681253281</v>
      </c>
      <c r="H70" s="64">
        <v>8.9667999999999998E-2</v>
      </c>
      <c r="I70" s="195">
        <v>830886.86956521741</v>
      </c>
      <c r="J70" s="64">
        <v>0</v>
      </c>
      <c r="K70" s="66">
        <v>3</v>
      </c>
      <c r="L70" s="66">
        <v>91</v>
      </c>
      <c r="M70" s="64">
        <v>0.99410170316696167</v>
      </c>
      <c r="N70" s="64">
        <v>1</v>
      </c>
      <c r="O70" s="64">
        <v>0.372</v>
      </c>
      <c r="P70" s="64">
        <v>0.44110355543419882</v>
      </c>
      <c r="Q70" s="64">
        <v>19549.549365015901</v>
      </c>
      <c r="R70" s="66">
        <v>648410404</v>
      </c>
      <c r="S70" s="66">
        <v>3491.9</v>
      </c>
      <c r="T70" s="66">
        <v>4407.8100000000004</v>
      </c>
      <c r="U70" s="64">
        <v>0.96644702532024462</v>
      </c>
      <c r="V70" s="64">
        <v>148.88705116615441</v>
      </c>
      <c r="W70" s="64">
        <v>4.15184</v>
      </c>
      <c r="X70" s="64">
        <v>0.15111515049199972</v>
      </c>
      <c r="Y70" s="207">
        <v>66</v>
      </c>
      <c r="Z70" s="64">
        <v>35.5</v>
      </c>
      <c r="AA70" s="64">
        <v>219</v>
      </c>
      <c r="AB70" s="64">
        <v>0.6</v>
      </c>
      <c r="AC70" s="202">
        <v>13495</v>
      </c>
      <c r="AD70" s="64">
        <v>575.51428571428573</v>
      </c>
      <c r="AE70" s="64">
        <v>220.44316609314899</v>
      </c>
      <c r="AF70" s="64">
        <v>90.68</v>
      </c>
      <c r="AG70" s="64">
        <v>0.67700000000000005</v>
      </c>
      <c r="AH70" s="64">
        <v>0.35099999999999998</v>
      </c>
      <c r="AI70" s="66">
        <v>6498.3679653679656</v>
      </c>
      <c r="AJ70" s="66">
        <v>516497.24324324325</v>
      </c>
      <c r="AK70" s="66">
        <v>451.71428571428572</v>
      </c>
      <c r="AL70" s="66">
        <v>1136962</v>
      </c>
      <c r="AM70" s="66">
        <v>66489</v>
      </c>
      <c r="AN70" s="66">
        <v>0</v>
      </c>
      <c r="AO70" s="66">
        <v>0</v>
      </c>
      <c r="AP70" s="64">
        <v>17.2</v>
      </c>
      <c r="AQ70" s="64">
        <v>23.9</v>
      </c>
      <c r="AR70" s="202">
        <v>3.9</v>
      </c>
      <c r="AS70" s="64">
        <v>-0.85</v>
      </c>
      <c r="AT70" s="64">
        <v>25</v>
      </c>
      <c r="AU70" s="64">
        <v>59.5</v>
      </c>
      <c r="AV70" s="64">
        <v>63.155540466308601</v>
      </c>
      <c r="AW70" s="64">
        <v>35.456299999999999</v>
      </c>
      <c r="AX70" s="64">
        <v>102</v>
      </c>
      <c r="AY70" s="64">
        <v>41.782440000000001</v>
      </c>
      <c r="AZ70" s="64">
        <v>57.21105</v>
      </c>
      <c r="BA70" s="204" t="s">
        <v>478</v>
      </c>
      <c r="BB70" s="204">
        <v>7984472</v>
      </c>
      <c r="BC70" s="66">
        <v>8820544.0015567802</v>
      </c>
      <c r="BD70" s="66">
        <v>206139587</v>
      </c>
      <c r="BE70" s="202">
        <v>0</v>
      </c>
      <c r="BF70" s="202">
        <v>1.3830680000000002</v>
      </c>
      <c r="BG70" s="202">
        <v>2.0016586666666667</v>
      </c>
    </row>
    <row r="71" spans="1:59" s="8" customFormat="1">
      <c r="A71" t="s">
        <v>254</v>
      </c>
      <c r="B71" t="s">
        <v>244</v>
      </c>
      <c r="C71" s="110" t="s">
        <v>255</v>
      </c>
      <c r="D71" s="64" t="s">
        <v>478</v>
      </c>
      <c r="E71" s="203">
        <v>6171</v>
      </c>
      <c r="F71" s="203">
        <v>1806284</v>
      </c>
      <c r="G71" s="66">
        <v>267171.62809378089</v>
      </c>
      <c r="H71" s="64">
        <v>0.143895</v>
      </c>
      <c r="I71" s="195">
        <v>830886.86956521741</v>
      </c>
      <c r="J71" s="64">
        <v>0</v>
      </c>
      <c r="K71" s="66">
        <v>0</v>
      </c>
      <c r="L71" s="66">
        <v>61</v>
      </c>
      <c r="M71" s="64">
        <v>0.99410170316696167</v>
      </c>
      <c r="N71" s="64">
        <v>0</v>
      </c>
      <c r="O71" s="64">
        <v>0.57299999999999995</v>
      </c>
      <c r="P71" s="64">
        <v>6.43592186059503E-2</v>
      </c>
      <c r="Q71" s="64">
        <v>19549.549365015901</v>
      </c>
      <c r="R71" s="66">
        <v>648410404</v>
      </c>
      <c r="S71" s="66">
        <v>3491.9</v>
      </c>
      <c r="T71" s="66">
        <v>4407.8100000000004</v>
      </c>
      <c r="U71" s="64">
        <v>0.96644702532024462</v>
      </c>
      <c r="V71" s="64">
        <v>50.620434821912852</v>
      </c>
      <c r="W71" s="64">
        <v>7.4324300000000001</v>
      </c>
      <c r="X71" s="64">
        <v>4.6148611455131924E-2</v>
      </c>
      <c r="Y71" s="207">
        <v>66</v>
      </c>
      <c r="Z71" s="64">
        <v>71.3</v>
      </c>
      <c r="AA71" s="64">
        <v>219</v>
      </c>
      <c r="AB71" s="64">
        <v>1.48</v>
      </c>
      <c r="AC71" s="202">
        <v>59</v>
      </c>
      <c r="AD71" s="64">
        <v>575.51428571428573</v>
      </c>
      <c r="AE71" s="64">
        <v>220.44316609314899</v>
      </c>
      <c r="AF71" s="64">
        <v>90.68</v>
      </c>
      <c r="AG71" s="64">
        <v>0.67700000000000005</v>
      </c>
      <c r="AH71" s="64">
        <v>0.35099999999999998</v>
      </c>
      <c r="AI71" s="66">
        <v>5426.939393939394</v>
      </c>
      <c r="AJ71" s="66">
        <v>516497.24324324325</v>
      </c>
      <c r="AK71" s="66">
        <v>0</v>
      </c>
      <c r="AL71" s="66" t="s">
        <v>478</v>
      </c>
      <c r="AM71" s="66">
        <v>0</v>
      </c>
      <c r="AN71" s="66">
        <v>0</v>
      </c>
      <c r="AO71" s="66">
        <v>0</v>
      </c>
      <c r="AP71" s="64">
        <v>4.5</v>
      </c>
      <c r="AQ71" s="64">
        <v>6.5</v>
      </c>
      <c r="AR71" s="202">
        <v>3.9</v>
      </c>
      <c r="AS71" s="64">
        <v>-0.85</v>
      </c>
      <c r="AT71" s="64">
        <v>25</v>
      </c>
      <c r="AU71" s="64">
        <v>59.5</v>
      </c>
      <c r="AV71" s="64">
        <v>63.155540466308601</v>
      </c>
      <c r="AW71" s="64">
        <v>35.456299999999999</v>
      </c>
      <c r="AX71" s="64">
        <v>102</v>
      </c>
      <c r="AY71" s="64">
        <v>37.077260000000003</v>
      </c>
      <c r="AZ71" s="64">
        <v>79.588390000000004</v>
      </c>
      <c r="BA71" s="204" t="s">
        <v>478</v>
      </c>
      <c r="BB71" s="204">
        <v>2537774</v>
      </c>
      <c r="BC71" s="66">
        <v>3166904.1627273192</v>
      </c>
      <c r="BD71" s="66">
        <v>206139587</v>
      </c>
      <c r="BE71" s="202">
        <v>0</v>
      </c>
      <c r="BF71" s="202">
        <v>1.3830680000000002</v>
      </c>
      <c r="BG71" s="202">
        <v>2.0016586666666667</v>
      </c>
    </row>
    <row r="72" spans="1:59" s="8" customFormat="1">
      <c r="A72" t="s">
        <v>256</v>
      </c>
      <c r="B72" t="s">
        <v>244</v>
      </c>
      <c r="C72" s="110" t="s">
        <v>257</v>
      </c>
      <c r="D72" s="64">
        <v>1.4607843137254901</v>
      </c>
      <c r="E72" s="203">
        <v>1775778</v>
      </c>
      <c r="F72" s="203">
        <v>615524</v>
      </c>
      <c r="G72" s="66">
        <v>9941.2037701481167</v>
      </c>
      <c r="H72" s="64">
        <v>0.10314500000000001</v>
      </c>
      <c r="I72" s="195">
        <v>830886.86956521741</v>
      </c>
      <c r="J72" s="64">
        <v>0</v>
      </c>
      <c r="K72" s="66">
        <v>4</v>
      </c>
      <c r="L72" s="66">
        <v>369</v>
      </c>
      <c r="M72" s="64">
        <v>0.99410170316696167</v>
      </c>
      <c r="N72" s="64">
        <v>274</v>
      </c>
      <c r="O72" s="64">
        <v>0.58199999999999996</v>
      </c>
      <c r="P72" s="64">
        <v>0.11563255061328249</v>
      </c>
      <c r="Q72" s="64">
        <v>19549.549365015901</v>
      </c>
      <c r="R72" s="66">
        <v>648410404</v>
      </c>
      <c r="S72" s="66">
        <v>3491.9</v>
      </c>
      <c r="T72" s="66">
        <v>4407.8100000000004</v>
      </c>
      <c r="U72" s="64">
        <v>0.96644702532024462</v>
      </c>
      <c r="V72" s="64">
        <v>79.529789369011027</v>
      </c>
      <c r="W72" s="64">
        <v>5.4373500000000003</v>
      </c>
      <c r="X72" s="64">
        <v>0.11169404411184744</v>
      </c>
      <c r="Y72" s="207">
        <v>66</v>
      </c>
      <c r="Z72" s="64">
        <v>64.099999999999994</v>
      </c>
      <c r="AA72" s="64">
        <v>219</v>
      </c>
      <c r="AB72" s="64">
        <v>5.78</v>
      </c>
      <c r="AC72" s="202">
        <v>70</v>
      </c>
      <c r="AD72" s="64">
        <v>575.51428571428573</v>
      </c>
      <c r="AE72" s="64">
        <v>220.44316609314899</v>
      </c>
      <c r="AF72" s="64">
        <v>90.68</v>
      </c>
      <c r="AG72" s="64">
        <v>0.67700000000000005</v>
      </c>
      <c r="AH72" s="64">
        <v>0.35099999999999998</v>
      </c>
      <c r="AI72" s="66">
        <v>5426.939393939394</v>
      </c>
      <c r="AJ72" s="66">
        <v>691653.49324324331</v>
      </c>
      <c r="AK72" s="66">
        <v>0</v>
      </c>
      <c r="AL72" s="66">
        <v>1272616</v>
      </c>
      <c r="AM72" s="206">
        <v>394567</v>
      </c>
      <c r="AN72" s="66">
        <v>8914</v>
      </c>
      <c r="AO72" s="66">
        <v>0</v>
      </c>
      <c r="AP72" s="64">
        <v>3.8</v>
      </c>
      <c r="AQ72" s="64">
        <v>6.3</v>
      </c>
      <c r="AR72" s="202">
        <v>3.9</v>
      </c>
      <c r="AS72" s="64">
        <v>-0.85</v>
      </c>
      <c r="AT72" s="64">
        <v>25</v>
      </c>
      <c r="AU72" s="64">
        <v>59.5</v>
      </c>
      <c r="AV72" s="64">
        <v>63.155540466308601</v>
      </c>
      <c r="AW72" s="64">
        <v>35.456299999999999</v>
      </c>
      <c r="AX72" s="64">
        <v>102</v>
      </c>
      <c r="AY72" s="64">
        <v>23.945440000000001</v>
      </c>
      <c r="AZ72" s="64">
        <v>66.289580000000001</v>
      </c>
      <c r="BA72" s="204" t="s">
        <v>478</v>
      </c>
      <c r="BB72" s="204">
        <v>7083550</v>
      </c>
      <c r="BC72" s="66">
        <v>7671664.4723094264</v>
      </c>
      <c r="BD72" s="66">
        <v>206139587</v>
      </c>
      <c r="BE72" s="202">
        <v>0</v>
      </c>
      <c r="BF72" s="202">
        <v>1.3830680000000002</v>
      </c>
      <c r="BG72" s="202">
        <v>2.0016586666666667</v>
      </c>
    </row>
    <row r="73" spans="1:59" s="8" customFormat="1">
      <c r="A73" t="s">
        <v>258</v>
      </c>
      <c r="B73" t="s">
        <v>244</v>
      </c>
      <c r="C73" s="110" t="s">
        <v>259</v>
      </c>
      <c r="D73" s="64">
        <v>3.0414507772020727</v>
      </c>
      <c r="E73" s="203">
        <v>2348304</v>
      </c>
      <c r="F73" s="203">
        <v>297266</v>
      </c>
      <c r="G73" s="66">
        <v>127112.80563017981</v>
      </c>
      <c r="H73" s="64">
        <v>7.4993749999999998E-2</v>
      </c>
      <c r="I73" s="195">
        <v>830886.86956521741</v>
      </c>
      <c r="J73" s="64">
        <v>0</v>
      </c>
      <c r="K73" s="66">
        <v>5</v>
      </c>
      <c r="L73" s="66">
        <v>1316</v>
      </c>
      <c r="M73" s="64">
        <v>0.99410170316696167</v>
      </c>
      <c r="N73" s="64">
        <v>2362</v>
      </c>
      <c r="O73" s="64">
        <v>0.46400000000000002</v>
      </c>
      <c r="P73" s="64">
        <v>0.29223557479010681</v>
      </c>
      <c r="Q73" s="64">
        <v>19549.549365015901</v>
      </c>
      <c r="R73" s="66">
        <v>648410404</v>
      </c>
      <c r="S73" s="66">
        <v>3491.9</v>
      </c>
      <c r="T73" s="66">
        <v>4407.8100000000004</v>
      </c>
      <c r="U73" s="64">
        <v>0.96644702532024462</v>
      </c>
      <c r="V73" s="64">
        <v>89.431049538962213</v>
      </c>
      <c r="W73" s="64">
        <v>8.0256799999999995</v>
      </c>
      <c r="X73" s="64">
        <v>0.1111520607346255</v>
      </c>
      <c r="Y73" s="207">
        <v>66</v>
      </c>
      <c r="Z73" s="64">
        <v>46</v>
      </c>
      <c r="AA73" s="64">
        <v>330</v>
      </c>
      <c r="AB73" s="64">
        <v>0.55000000000000004</v>
      </c>
      <c r="AC73" s="202">
        <v>3265</v>
      </c>
      <c r="AD73" s="64">
        <v>575.51428571428573</v>
      </c>
      <c r="AE73" s="64">
        <v>220.44316609314899</v>
      </c>
      <c r="AF73" s="64">
        <v>90.68</v>
      </c>
      <c r="AG73" s="64">
        <v>0.67700000000000005</v>
      </c>
      <c r="AH73" s="64">
        <v>0.35099999999999998</v>
      </c>
      <c r="AI73" s="66">
        <v>6498.3679653679656</v>
      </c>
      <c r="AJ73" s="66">
        <v>696653.4932432432</v>
      </c>
      <c r="AK73" s="66">
        <v>451.71428571428572</v>
      </c>
      <c r="AL73" s="66">
        <v>2160160</v>
      </c>
      <c r="AM73" s="66">
        <v>1711481</v>
      </c>
      <c r="AN73" s="66">
        <v>1452</v>
      </c>
      <c r="AO73" s="66">
        <v>861756</v>
      </c>
      <c r="AP73" s="64">
        <v>14</v>
      </c>
      <c r="AQ73" s="64">
        <v>23.1</v>
      </c>
      <c r="AR73" s="202">
        <v>3.9</v>
      </c>
      <c r="AS73" s="64">
        <v>-0.85</v>
      </c>
      <c r="AT73" s="64">
        <v>25</v>
      </c>
      <c r="AU73" s="64">
        <v>59.5</v>
      </c>
      <c r="AV73" s="64">
        <v>63.155540466308601</v>
      </c>
      <c r="AW73" s="64">
        <v>35.456299999999999</v>
      </c>
      <c r="AX73" s="64">
        <v>102</v>
      </c>
      <c r="AY73" s="64">
        <v>41.782440000000001</v>
      </c>
      <c r="AZ73" s="64">
        <v>57.21105</v>
      </c>
      <c r="BA73" s="204" t="s">
        <v>478</v>
      </c>
      <c r="BB73" s="204">
        <v>6524426</v>
      </c>
      <c r="BC73" s="66">
        <v>8002902.1470142314</v>
      </c>
      <c r="BD73" s="66">
        <v>206139587</v>
      </c>
      <c r="BE73" s="202">
        <v>0</v>
      </c>
      <c r="BF73" s="202">
        <v>1.3830680000000002</v>
      </c>
      <c r="BG73" s="202">
        <v>2.0016586666666667</v>
      </c>
    </row>
    <row r="74" spans="1:59" s="8" customFormat="1">
      <c r="A74" t="s">
        <v>260</v>
      </c>
      <c r="B74" t="s">
        <v>244</v>
      </c>
      <c r="C74" s="110" t="s">
        <v>261</v>
      </c>
      <c r="D74" s="64">
        <v>1.6944444444444444</v>
      </c>
      <c r="E74" s="203">
        <v>1378357</v>
      </c>
      <c r="F74" s="203">
        <v>1013726</v>
      </c>
      <c r="G74" s="66">
        <v>43025.31164356989</v>
      </c>
      <c r="H74" s="64">
        <v>0.1081775</v>
      </c>
      <c r="I74" s="195">
        <v>830886.86956521741</v>
      </c>
      <c r="J74" s="64">
        <v>0</v>
      </c>
      <c r="K74" s="66">
        <v>3</v>
      </c>
      <c r="L74" s="66">
        <v>61</v>
      </c>
      <c r="M74" s="64">
        <v>0.99410170316696167</v>
      </c>
      <c r="N74" s="64">
        <v>2</v>
      </c>
      <c r="O74" s="64">
        <v>0.57499999999999996</v>
      </c>
      <c r="P74" s="64">
        <v>7.7501558569843296E-2</v>
      </c>
      <c r="Q74" s="64">
        <v>19549.549365015901</v>
      </c>
      <c r="R74" s="66">
        <v>648410404</v>
      </c>
      <c r="S74" s="66">
        <v>3491.9</v>
      </c>
      <c r="T74" s="66">
        <v>4407.8100000000004</v>
      </c>
      <c r="U74" s="64">
        <v>0.96644702532024462</v>
      </c>
      <c r="V74" s="64">
        <v>87.590306454529014</v>
      </c>
      <c r="W74" s="64">
        <v>4.7457599999999998</v>
      </c>
      <c r="X74" s="64">
        <v>8.0137152909908679E-2</v>
      </c>
      <c r="Y74" s="207">
        <v>66</v>
      </c>
      <c r="Z74" s="64">
        <v>64.099999999999994</v>
      </c>
      <c r="AA74" s="64">
        <v>219</v>
      </c>
      <c r="AB74" s="64">
        <v>1.83</v>
      </c>
      <c r="AC74" s="202">
        <v>40</v>
      </c>
      <c r="AD74" s="64">
        <v>575.51428571428573</v>
      </c>
      <c r="AE74" s="64">
        <v>220.44316609314899</v>
      </c>
      <c r="AF74" s="64">
        <v>90.68</v>
      </c>
      <c r="AG74" s="64">
        <v>0.67700000000000005</v>
      </c>
      <c r="AH74" s="64">
        <v>0.35099999999999998</v>
      </c>
      <c r="AI74" s="66">
        <v>5426.939393939394</v>
      </c>
      <c r="AJ74" s="66">
        <v>691653.49324324331</v>
      </c>
      <c r="AK74" s="66">
        <v>451.71428571428572</v>
      </c>
      <c r="AL74" s="66">
        <v>700955</v>
      </c>
      <c r="AM74" s="66">
        <v>0</v>
      </c>
      <c r="AN74" s="66">
        <v>42647</v>
      </c>
      <c r="AO74" s="66">
        <v>0</v>
      </c>
      <c r="AP74" s="64">
        <v>5</v>
      </c>
      <c r="AQ74" s="64">
        <v>5.3</v>
      </c>
      <c r="AR74" s="202">
        <v>3.9</v>
      </c>
      <c r="AS74" s="64">
        <v>-0.85</v>
      </c>
      <c r="AT74" s="64">
        <v>25</v>
      </c>
      <c r="AU74" s="64">
        <v>59.5</v>
      </c>
      <c r="AV74" s="64">
        <v>63.155540466308601</v>
      </c>
      <c r="AW74" s="64">
        <v>35.456299999999999</v>
      </c>
      <c r="AX74" s="64">
        <v>102</v>
      </c>
      <c r="AY74" s="64">
        <v>37.077260000000003</v>
      </c>
      <c r="AZ74" s="64">
        <v>79.588390000000004</v>
      </c>
      <c r="BA74" s="204" t="s">
        <v>478</v>
      </c>
      <c r="BB74" s="204">
        <v>4913291</v>
      </c>
      <c r="BC74" s="66">
        <v>4509904.0921588214</v>
      </c>
      <c r="BD74" s="66">
        <v>206139587</v>
      </c>
      <c r="BE74" s="202">
        <v>0</v>
      </c>
      <c r="BF74" s="202">
        <v>1.3830680000000002</v>
      </c>
      <c r="BG74" s="202">
        <v>2.0016586666666667</v>
      </c>
    </row>
    <row r="75" spans="1:59" s="8" customFormat="1">
      <c r="A75" t="s">
        <v>262</v>
      </c>
      <c r="B75" t="s">
        <v>244</v>
      </c>
      <c r="C75" s="110" t="s">
        <v>263</v>
      </c>
      <c r="D75" s="64" t="s">
        <v>478</v>
      </c>
      <c r="E75" s="203">
        <v>1602643</v>
      </c>
      <c r="F75" s="203">
        <v>2248506</v>
      </c>
      <c r="G75" s="66">
        <v>528574.80517203605</v>
      </c>
      <c r="H75" s="64">
        <v>7.4105000000000004E-2</v>
      </c>
      <c r="I75" s="195">
        <v>830886.86956521741</v>
      </c>
      <c r="J75" s="64">
        <v>0</v>
      </c>
      <c r="K75" s="66">
        <v>3</v>
      </c>
      <c r="L75" s="66">
        <v>195</v>
      </c>
      <c r="M75" s="64">
        <v>0.99410170316696167</v>
      </c>
      <c r="N75" s="64">
        <v>4</v>
      </c>
      <c r="O75" s="64">
        <v>0.60699999999999998</v>
      </c>
      <c r="P75" s="64">
        <v>5.0744868654999602E-2</v>
      </c>
      <c r="Q75" s="64">
        <v>19549.549365015901</v>
      </c>
      <c r="R75" s="66">
        <v>648410404</v>
      </c>
      <c r="S75" s="66">
        <v>3491.9</v>
      </c>
      <c r="T75" s="66">
        <v>4407.8100000000004</v>
      </c>
      <c r="U75" s="64">
        <v>0.96644702532024462</v>
      </c>
      <c r="V75" s="64">
        <v>62.856532272645083</v>
      </c>
      <c r="W75" s="64">
        <v>6.8452400000000004</v>
      </c>
      <c r="X75" s="64">
        <v>0.10250578900538701</v>
      </c>
      <c r="Y75" s="207">
        <v>66</v>
      </c>
      <c r="Z75" s="64">
        <v>73.3</v>
      </c>
      <c r="AA75" s="64">
        <v>219</v>
      </c>
      <c r="AB75" s="64">
        <v>1.64</v>
      </c>
      <c r="AC75" s="202">
        <v>4</v>
      </c>
      <c r="AD75" s="64">
        <v>575.51428571428573</v>
      </c>
      <c r="AE75" s="64">
        <v>220.44316609314899</v>
      </c>
      <c r="AF75" s="64">
        <v>90.68</v>
      </c>
      <c r="AG75" s="64">
        <v>0.67700000000000005</v>
      </c>
      <c r="AH75" s="64">
        <v>0.35099999999999998</v>
      </c>
      <c r="AI75" s="66">
        <v>5426.939393939394</v>
      </c>
      <c r="AJ75" s="66">
        <v>691653.49324324331</v>
      </c>
      <c r="AK75" s="66">
        <v>0</v>
      </c>
      <c r="AL75" s="66" t="s">
        <v>478</v>
      </c>
      <c r="AM75" s="66">
        <v>0</v>
      </c>
      <c r="AN75" s="66">
        <v>0</v>
      </c>
      <c r="AO75" s="66">
        <v>0</v>
      </c>
      <c r="AP75" s="64">
        <v>7.5</v>
      </c>
      <c r="AQ75" s="64">
        <v>8</v>
      </c>
      <c r="AR75" s="202">
        <v>3.9</v>
      </c>
      <c r="AS75" s="64">
        <v>-0.85</v>
      </c>
      <c r="AT75" s="64">
        <v>25</v>
      </c>
      <c r="AU75" s="64">
        <v>59.5</v>
      </c>
      <c r="AV75" s="64">
        <v>63.155540466308601</v>
      </c>
      <c r="AW75" s="64">
        <v>35.456299999999999</v>
      </c>
      <c r="AX75" s="64">
        <v>102</v>
      </c>
      <c r="AY75" s="64">
        <v>37.077260000000003</v>
      </c>
      <c r="AZ75" s="64">
        <v>79.588390000000004</v>
      </c>
      <c r="BA75" s="204" t="s">
        <v>478</v>
      </c>
      <c r="BB75" s="204">
        <v>5827726</v>
      </c>
      <c r="BC75" s="66">
        <v>8284647.8666184954</v>
      </c>
      <c r="BD75" s="66">
        <v>206139587</v>
      </c>
      <c r="BE75" s="202">
        <v>0</v>
      </c>
      <c r="BF75" s="202">
        <v>1.3830680000000002</v>
      </c>
      <c r="BG75" s="202">
        <v>2.0016586666666667</v>
      </c>
    </row>
    <row r="76" spans="1:59" s="8" customFormat="1">
      <c r="A76" t="s">
        <v>264</v>
      </c>
      <c r="B76" t="s">
        <v>244</v>
      </c>
      <c r="C76" s="110" t="s">
        <v>265</v>
      </c>
      <c r="D76" s="64" t="s">
        <v>478</v>
      </c>
      <c r="E76" s="203">
        <v>478820</v>
      </c>
      <c r="F76" s="203">
        <v>622150</v>
      </c>
      <c r="G76" s="66">
        <v>10429.099998626496</v>
      </c>
      <c r="H76" s="64">
        <v>8.394749999999998E-2</v>
      </c>
      <c r="I76" s="195">
        <v>830886.86956521741</v>
      </c>
      <c r="J76" s="64">
        <v>0</v>
      </c>
      <c r="K76" s="66">
        <v>3</v>
      </c>
      <c r="L76" s="66">
        <v>95</v>
      </c>
      <c r="M76" s="64">
        <v>0.99410170316696167</v>
      </c>
      <c r="N76" s="64">
        <v>5</v>
      </c>
      <c r="O76" s="64">
        <v>0.70599999999999996</v>
      </c>
      <c r="P76" s="64">
        <v>3.4054799212190102E-2</v>
      </c>
      <c r="Q76" s="64">
        <v>19549.549365015901</v>
      </c>
      <c r="R76" s="66">
        <v>648410404</v>
      </c>
      <c r="S76" s="66">
        <v>3491.9</v>
      </c>
      <c r="T76" s="66">
        <v>4407.8100000000004</v>
      </c>
      <c r="U76" s="64">
        <v>0.96644702532024462</v>
      </c>
      <c r="V76" s="64">
        <v>92.850956427409145</v>
      </c>
      <c r="W76" s="64">
        <v>8.5714299999999994</v>
      </c>
      <c r="X76" s="64">
        <v>5.8972520155775698E-2</v>
      </c>
      <c r="Y76" s="207">
        <v>66</v>
      </c>
      <c r="Z76" s="64">
        <v>64.3</v>
      </c>
      <c r="AA76" s="64">
        <v>219</v>
      </c>
      <c r="AB76" s="64">
        <v>0.66</v>
      </c>
      <c r="AC76" s="202">
        <v>107</v>
      </c>
      <c r="AD76" s="64">
        <v>575.51428571428573</v>
      </c>
      <c r="AE76" s="64">
        <v>220.44316609314899</v>
      </c>
      <c r="AF76" s="64">
        <v>90.68</v>
      </c>
      <c r="AG76" s="64">
        <v>0.67700000000000005</v>
      </c>
      <c r="AH76" s="64">
        <v>0.35099999999999998</v>
      </c>
      <c r="AI76" s="66">
        <v>5426.939393939394</v>
      </c>
      <c r="AJ76" s="66">
        <v>516497.24324324325</v>
      </c>
      <c r="AK76" s="66">
        <v>0</v>
      </c>
      <c r="AL76" s="66" t="s">
        <v>478</v>
      </c>
      <c r="AM76" s="66">
        <v>0</v>
      </c>
      <c r="AN76" s="66">
        <v>0</v>
      </c>
      <c r="AO76" s="66">
        <v>0</v>
      </c>
      <c r="AP76" s="64">
        <v>7.1</v>
      </c>
      <c r="AQ76" s="64">
        <v>9.1999999999999993</v>
      </c>
      <c r="AR76" s="202">
        <v>3.9</v>
      </c>
      <c r="AS76" s="64">
        <v>-0.85</v>
      </c>
      <c r="AT76" s="64">
        <v>25</v>
      </c>
      <c r="AU76" s="64">
        <v>59.5</v>
      </c>
      <c r="AV76" s="64">
        <v>63.155540466308601</v>
      </c>
      <c r="AW76" s="64">
        <v>35.456299999999999</v>
      </c>
      <c r="AX76" s="64">
        <v>102</v>
      </c>
      <c r="AY76" s="64">
        <v>48.448610000000002</v>
      </c>
      <c r="AZ76" s="64">
        <v>79.580789999999993</v>
      </c>
      <c r="BA76" s="204" t="s">
        <v>478</v>
      </c>
      <c r="BB76" s="204">
        <v>2983133</v>
      </c>
      <c r="BC76" s="66">
        <v>4498106.3741163481</v>
      </c>
      <c r="BD76" s="66">
        <v>206139587</v>
      </c>
      <c r="BE76" s="202">
        <v>0</v>
      </c>
      <c r="BF76" s="202">
        <v>1.3830680000000002</v>
      </c>
      <c r="BG76" s="202">
        <v>2.0016586666666667</v>
      </c>
    </row>
    <row r="77" spans="1:59" s="8" customFormat="1">
      <c r="A77" t="s">
        <v>266</v>
      </c>
      <c r="B77" t="s">
        <v>244</v>
      </c>
      <c r="C77" s="110" t="s">
        <v>267</v>
      </c>
      <c r="D77" s="64">
        <v>1.8055555555555556</v>
      </c>
      <c r="E77" s="203">
        <v>1878332</v>
      </c>
      <c r="F77" s="203">
        <v>896004</v>
      </c>
      <c r="G77" s="66">
        <v>6211.839703991157</v>
      </c>
      <c r="H77" s="64">
        <v>0.10187750000000002</v>
      </c>
      <c r="I77" s="195">
        <v>830886.86956521741</v>
      </c>
      <c r="J77" s="64">
        <v>0</v>
      </c>
      <c r="K77" s="66">
        <v>3</v>
      </c>
      <c r="L77" s="66">
        <v>177</v>
      </c>
      <c r="M77" s="64">
        <v>0.99410170316696167</v>
      </c>
      <c r="N77" s="64">
        <v>19</v>
      </c>
      <c r="O77" s="64">
        <v>0.63300000000000001</v>
      </c>
      <c r="P77" s="64">
        <v>3.5771135398111303E-2</v>
      </c>
      <c r="Q77" s="64">
        <v>19549.549365015901</v>
      </c>
      <c r="R77" s="66">
        <v>648410404</v>
      </c>
      <c r="S77" s="66">
        <v>3491.9</v>
      </c>
      <c r="T77" s="66">
        <v>4407.8100000000004</v>
      </c>
      <c r="U77" s="64">
        <v>0.96644702532024462</v>
      </c>
      <c r="V77" s="64">
        <v>69.366949918640387</v>
      </c>
      <c r="W77" s="64">
        <v>5.0314500000000004</v>
      </c>
      <c r="X77" s="64">
        <v>8.6881026610374876E-2</v>
      </c>
      <c r="Y77" s="207">
        <v>66</v>
      </c>
      <c r="Z77" s="64">
        <v>80.599999999999994</v>
      </c>
      <c r="AA77" s="64">
        <v>219</v>
      </c>
      <c r="AB77" s="64">
        <v>1.57</v>
      </c>
      <c r="AC77" s="202">
        <v>100</v>
      </c>
      <c r="AD77" s="64">
        <v>575.51428571428573</v>
      </c>
      <c r="AE77" s="64">
        <v>220.44316609314899</v>
      </c>
      <c r="AF77" s="64">
        <v>90.68</v>
      </c>
      <c r="AG77" s="64">
        <v>0.67700000000000005</v>
      </c>
      <c r="AH77" s="64">
        <v>0.35099999999999998</v>
      </c>
      <c r="AI77" s="66">
        <v>0</v>
      </c>
      <c r="AJ77" s="66">
        <v>516497.24324324325</v>
      </c>
      <c r="AK77" s="66">
        <v>0</v>
      </c>
      <c r="AL77" s="66">
        <v>661628</v>
      </c>
      <c r="AM77" s="66">
        <v>0</v>
      </c>
      <c r="AN77" s="66">
        <v>0</v>
      </c>
      <c r="AO77" s="66">
        <v>0</v>
      </c>
      <c r="AP77" s="64">
        <v>5.2</v>
      </c>
      <c r="AQ77" s="64">
        <v>6.3</v>
      </c>
      <c r="AR77" s="202">
        <v>3.9</v>
      </c>
      <c r="AS77" s="64">
        <v>-0.85</v>
      </c>
      <c r="AT77" s="64">
        <v>25</v>
      </c>
      <c r="AU77" s="64">
        <v>59.5</v>
      </c>
      <c r="AV77" s="64">
        <v>63.155540466308601</v>
      </c>
      <c r="AW77" s="64">
        <v>35.456299999999999</v>
      </c>
      <c r="AX77" s="64">
        <v>102</v>
      </c>
      <c r="AY77" s="64">
        <v>37.077260000000003</v>
      </c>
      <c r="AZ77" s="64">
        <v>79.588390000000004</v>
      </c>
      <c r="BA77" s="204" t="s">
        <v>478</v>
      </c>
      <c r="BB77" s="204">
        <v>5571715</v>
      </c>
      <c r="BC77" s="66">
        <v>5729831.0556103699</v>
      </c>
      <c r="BD77" s="66">
        <v>206139587</v>
      </c>
      <c r="BE77" s="202">
        <v>0</v>
      </c>
      <c r="BF77" s="202">
        <v>1.3830680000000002</v>
      </c>
      <c r="BG77" s="202">
        <v>2.0016586666666667</v>
      </c>
    </row>
    <row r="78" spans="1:59" s="8" customFormat="1">
      <c r="A78" t="s">
        <v>268</v>
      </c>
      <c r="B78" t="s">
        <v>244</v>
      </c>
      <c r="C78" s="110" t="s">
        <v>269</v>
      </c>
      <c r="D78" s="64" t="s">
        <v>478</v>
      </c>
      <c r="E78" s="203">
        <v>1315379</v>
      </c>
      <c r="F78" s="203">
        <v>1036346</v>
      </c>
      <c r="G78" s="66">
        <v>0</v>
      </c>
      <c r="H78" s="64">
        <v>6.1870000000000001E-2</v>
      </c>
      <c r="I78" s="195">
        <v>830886.86956521741</v>
      </c>
      <c r="J78" s="64">
        <v>0</v>
      </c>
      <c r="K78" s="66">
        <v>3</v>
      </c>
      <c r="L78" s="66">
        <v>39</v>
      </c>
      <c r="M78" s="64">
        <v>0.99410170316696167</v>
      </c>
      <c r="N78" s="64">
        <v>0</v>
      </c>
      <c r="O78" s="64">
        <v>0.61199999999999999</v>
      </c>
      <c r="P78" s="64">
        <v>5.3150102692935401E-2</v>
      </c>
      <c r="Q78" s="64">
        <v>19549.549365015901</v>
      </c>
      <c r="R78" s="66">
        <v>648410404</v>
      </c>
      <c r="S78" s="66">
        <v>3491.9</v>
      </c>
      <c r="T78" s="66">
        <v>4407.8100000000004</v>
      </c>
      <c r="U78" s="64">
        <v>0.96644702532024462</v>
      </c>
      <c r="V78" s="64">
        <v>98.87696799855361</v>
      </c>
      <c r="W78" s="64">
        <v>6</v>
      </c>
      <c r="X78" s="64">
        <v>6.5332640525390132E-2</v>
      </c>
      <c r="Y78" s="207">
        <v>66</v>
      </c>
      <c r="Z78" s="64">
        <v>86.4</v>
      </c>
      <c r="AA78" s="64">
        <v>219</v>
      </c>
      <c r="AB78" s="64">
        <v>0.39</v>
      </c>
      <c r="AC78" s="202">
        <v>94</v>
      </c>
      <c r="AD78" s="64">
        <v>575.51428571428573</v>
      </c>
      <c r="AE78" s="64">
        <v>220.44316609314899</v>
      </c>
      <c r="AF78" s="64">
        <v>90.68</v>
      </c>
      <c r="AG78" s="64">
        <v>0.67700000000000005</v>
      </c>
      <c r="AH78" s="64">
        <v>0.35099999999999998</v>
      </c>
      <c r="AI78" s="66">
        <v>5426.939393939394</v>
      </c>
      <c r="AJ78" s="66">
        <v>516497.24324324325</v>
      </c>
      <c r="AK78" s="66">
        <v>0</v>
      </c>
      <c r="AL78" s="66" t="s">
        <v>478</v>
      </c>
      <c r="AM78" s="66">
        <v>0</v>
      </c>
      <c r="AN78" s="66">
        <v>0</v>
      </c>
      <c r="AO78" s="66">
        <v>0</v>
      </c>
      <c r="AP78" s="64">
        <v>5.3</v>
      </c>
      <c r="AQ78" s="64">
        <v>7.2</v>
      </c>
      <c r="AR78" s="202">
        <v>3.9</v>
      </c>
      <c r="AS78" s="64">
        <v>-0.85</v>
      </c>
      <c r="AT78" s="64">
        <v>25</v>
      </c>
      <c r="AU78" s="64">
        <v>59.5</v>
      </c>
      <c r="AV78" s="64">
        <v>63.155540466308601</v>
      </c>
      <c r="AW78" s="64">
        <v>35.456299999999999</v>
      </c>
      <c r="AX78" s="64">
        <v>102</v>
      </c>
      <c r="AY78" s="64">
        <v>30.401340000000001</v>
      </c>
      <c r="AZ78" s="64">
        <v>86.696680000000001</v>
      </c>
      <c r="BA78" s="204" t="s">
        <v>478</v>
      </c>
      <c r="BB78" s="204">
        <v>3510952</v>
      </c>
      <c r="BC78" s="66">
        <v>4651180.1616023779</v>
      </c>
      <c r="BD78" s="66">
        <v>206139587</v>
      </c>
      <c r="BE78" s="202">
        <v>0</v>
      </c>
      <c r="BF78" s="202">
        <v>1.3830680000000002</v>
      </c>
      <c r="BG78" s="202">
        <v>2.0016586666666667</v>
      </c>
    </row>
    <row r="79" spans="1:59" s="8" customFormat="1">
      <c r="A79" t="s">
        <v>270</v>
      </c>
      <c r="B79" t="s">
        <v>244</v>
      </c>
      <c r="C79" s="110" t="s">
        <v>271</v>
      </c>
      <c r="D79" s="64">
        <v>2</v>
      </c>
      <c r="E79" s="203">
        <v>1912142</v>
      </c>
      <c r="F79" s="203">
        <v>332470</v>
      </c>
      <c r="G79" s="66">
        <v>313.31568612051012</v>
      </c>
      <c r="H79" s="64">
        <v>8.7002499999999983E-2</v>
      </c>
      <c r="I79" s="195">
        <v>830886.86956521741</v>
      </c>
      <c r="J79" s="64">
        <v>0</v>
      </c>
      <c r="K79" s="66">
        <v>3</v>
      </c>
      <c r="L79" s="66">
        <v>193</v>
      </c>
      <c r="M79" s="64">
        <v>0.99410170316696167</v>
      </c>
      <c r="N79" s="64">
        <v>19</v>
      </c>
      <c r="O79" s="64">
        <v>0.66700000000000004</v>
      </c>
      <c r="P79" s="64">
        <v>3.00122315162294E-2</v>
      </c>
      <c r="Q79" s="64">
        <v>19549.549365015901</v>
      </c>
      <c r="R79" s="66">
        <v>648410404</v>
      </c>
      <c r="S79" s="66">
        <v>3491.9</v>
      </c>
      <c r="T79" s="66">
        <v>4407.8100000000004</v>
      </c>
      <c r="U79" s="64">
        <v>0.96644702532024462</v>
      </c>
      <c r="V79" s="64">
        <v>75.460778340263971</v>
      </c>
      <c r="W79" s="64">
        <v>7.5</v>
      </c>
      <c r="X79" s="64">
        <v>8.5300544882838433E-2</v>
      </c>
      <c r="Y79" s="207">
        <v>66</v>
      </c>
      <c r="Z79" s="64">
        <v>79.2</v>
      </c>
      <c r="AA79" s="64">
        <v>219</v>
      </c>
      <c r="AB79" s="64">
        <v>1.83</v>
      </c>
      <c r="AC79" s="202">
        <v>623</v>
      </c>
      <c r="AD79" s="64">
        <v>575.51428571428573</v>
      </c>
      <c r="AE79" s="64">
        <v>220.44316609314899</v>
      </c>
      <c r="AF79" s="64">
        <v>90.68</v>
      </c>
      <c r="AG79" s="64">
        <v>0.67700000000000005</v>
      </c>
      <c r="AH79" s="64">
        <v>0.35099999999999998</v>
      </c>
      <c r="AI79" s="66">
        <v>5426.939393939394</v>
      </c>
      <c r="AJ79" s="66">
        <v>691653.49324324331</v>
      </c>
      <c r="AK79" s="66">
        <v>451.71428571428572</v>
      </c>
      <c r="AL79" s="66">
        <v>745057</v>
      </c>
      <c r="AM79" s="66">
        <v>0</v>
      </c>
      <c r="AN79" s="66">
        <v>81.5</v>
      </c>
      <c r="AO79" s="66">
        <v>0</v>
      </c>
      <c r="AP79" s="64">
        <v>5.5</v>
      </c>
      <c r="AQ79" s="64">
        <v>3.8</v>
      </c>
      <c r="AR79" s="202">
        <v>3.9</v>
      </c>
      <c r="AS79" s="64">
        <v>-0.85</v>
      </c>
      <c r="AT79" s="64">
        <v>25</v>
      </c>
      <c r="AU79" s="64">
        <v>59.5</v>
      </c>
      <c r="AV79" s="64">
        <v>63.155540466308601</v>
      </c>
      <c r="AW79" s="64">
        <v>35.456299999999999</v>
      </c>
      <c r="AX79" s="64">
        <v>102</v>
      </c>
      <c r="AY79" s="64">
        <v>48.448610000000002</v>
      </c>
      <c r="AZ79" s="64">
        <v>79.580789999999993</v>
      </c>
      <c r="BA79" s="204" t="s">
        <v>478</v>
      </c>
      <c r="BB79" s="204">
        <v>5370406</v>
      </c>
      <c r="BC79" s="66">
        <v>5983022.0781758688</v>
      </c>
      <c r="BD79" s="66">
        <v>206139587</v>
      </c>
      <c r="BE79" s="202">
        <v>0</v>
      </c>
      <c r="BF79" s="202">
        <v>1.3830680000000002</v>
      </c>
      <c r="BG79" s="202">
        <v>2.0016586666666667</v>
      </c>
    </row>
    <row r="80" spans="1:59" s="8" customFormat="1">
      <c r="A80" t="s">
        <v>272</v>
      </c>
      <c r="B80" t="s">
        <v>244</v>
      </c>
      <c r="C80" s="110" t="s">
        <v>273</v>
      </c>
      <c r="D80" s="64">
        <v>1.6071428571428572</v>
      </c>
      <c r="E80" s="203">
        <v>406480</v>
      </c>
      <c r="F80" s="203">
        <v>301742</v>
      </c>
      <c r="G80" s="66">
        <v>1728.0303152013646</v>
      </c>
      <c r="H80" s="64" t="s">
        <v>478</v>
      </c>
      <c r="I80" s="195">
        <v>830886.86956521741</v>
      </c>
      <c r="J80" s="64">
        <v>0</v>
      </c>
      <c r="K80" s="66">
        <v>3</v>
      </c>
      <c r="L80" s="66">
        <v>230</v>
      </c>
      <c r="M80" s="64">
        <v>0.99410170316696167</v>
      </c>
      <c r="N80" s="64">
        <v>3</v>
      </c>
      <c r="O80" s="64">
        <v>0.67800000000000005</v>
      </c>
      <c r="P80" s="64">
        <v>4.1365072695304102E-2</v>
      </c>
      <c r="Q80" s="64">
        <v>19549.549365015901</v>
      </c>
      <c r="R80" s="66">
        <v>648410404</v>
      </c>
      <c r="S80" s="66">
        <v>3491.9</v>
      </c>
      <c r="T80" s="66">
        <v>4407.8100000000004</v>
      </c>
      <c r="U80" s="64">
        <v>0.96644702532024462</v>
      </c>
      <c r="V80" s="64">
        <v>96.464625745796411</v>
      </c>
      <c r="W80" s="64">
        <v>4.7058799999999996</v>
      </c>
      <c r="X80" s="64">
        <v>5.5789731866720732E-2</v>
      </c>
      <c r="Y80" s="207">
        <v>66</v>
      </c>
      <c r="Z80" s="64">
        <v>73.900000000000006</v>
      </c>
      <c r="AA80" s="64">
        <v>219</v>
      </c>
      <c r="AB80" s="64">
        <v>3.02</v>
      </c>
      <c r="AC80" s="202">
        <v>248</v>
      </c>
      <c r="AD80" s="64">
        <v>575.51428571428573</v>
      </c>
      <c r="AE80" s="64">
        <v>220.44316609314899</v>
      </c>
      <c r="AF80" s="64">
        <v>90.68</v>
      </c>
      <c r="AG80" s="64">
        <v>0.67700000000000005</v>
      </c>
      <c r="AH80" s="64">
        <v>0.35099999999999998</v>
      </c>
      <c r="AI80" s="66">
        <v>5980.2727272727279</v>
      </c>
      <c r="AJ80" s="66">
        <v>516497.24324324325</v>
      </c>
      <c r="AK80" s="66">
        <v>0</v>
      </c>
      <c r="AL80" s="66">
        <v>668747</v>
      </c>
      <c r="AM80" s="66">
        <v>0</v>
      </c>
      <c r="AN80" s="66">
        <v>1599</v>
      </c>
      <c r="AO80" s="66">
        <v>0</v>
      </c>
      <c r="AP80" s="64">
        <v>5.5</v>
      </c>
      <c r="AQ80" s="64">
        <v>9.4</v>
      </c>
      <c r="AR80" s="202">
        <v>3.9</v>
      </c>
      <c r="AS80" s="64">
        <v>-0.85</v>
      </c>
      <c r="AT80" s="64">
        <v>25</v>
      </c>
      <c r="AU80" s="64">
        <v>89</v>
      </c>
      <c r="AV80" s="64">
        <v>63.155540466308601</v>
      </c>
      <c r="AW80" s="64">
        <v>35.456299999999999</v>
      </c>
      <c r="AX80" s="64">
        <v>102</v>
      </c>
      <c r="AY80" s="64">
        <v>23.945440000000001</v>
      </c>
      <c r="AZ80" s="64">
        <v>66.289580000000001</v>
      </c>
      <c r="BA80" s="204" t="s">
        <v>478</v>
      </c>
      <c r="BB80" s="204">
        <v>4988438</v>
      </c>
      <c r="BC80" s="66">
        <v>3651721.1264139521</v>
      </c>
      <c r="BD80" s="66">
        <v>206139587</v>
      </c>
      <c r="BE80" s="202">
        <v>0</v>
      </c>
      <c r="BF80" s="202">
        <v>1.3830680000000002</v>
      </c>
      <c r="BG80" s="202">
        <v>2.0016586666666667</v>
      </c>
    </row>
    <row r="81" spans="1:59" s="8" customFormat="1">
      <c r="A81" t="s">
        <v>274</v>
      </c>
      <c r="B81" t="s">
        <v>244</v>
      </c>
      <c r="C81" s="110" t="s">
        <v>275</v>
      </c>
      <c r="D81" s="64">
        <v>1.5660377358490567</v>
      </c>
      <c r="E81" s="203">
        <v>1300631</v>
      </c>
      <c r="F81" s="203">
        <v>282798</v>
      </c>
      <c r="G81" s="66">
        <v>2808.6497851937784</v>
      </c>
      <c r="H81" s="64">
        <v>0.11868800000000002</v>
      </c>
      <c r="I81" s="195">
        <v>830886.86956521741</v>
      </c>
      <c r="J81" s="64">
        <v>0</v>
      </c>
      <c r="K81" s="66">
        <v>3</v>
      </c>
      <c r="L81" s="66">
        <v>5</v>
      </c>
      <c r="M81" s="64">
        <v>0.99410170316696167</v>
      </c>
      <c r="N81" s="64">
        <v>0</v>
      </c>
      <c r="O81" s="64">
        <v>0.46600000000000003</v>
      </c>
      <c r="P81" s="64">
        <v>0.33448772013233641</v>
      </c>
      <c r="Q81" s="64">
        <v>19549.549365015901</v>
      </c>
      <c r="R81" s="66">
        <v>648410404</v>
      </c>
      <c r="S81" s="66">
        <v>3491.9</v>
      </c>
      <c r="T81" s="66">
        <v>4407.8100000000004</v>
      </c>
      <c r="U81" s="64">
        <v>0.96644702532024462</v>
      </c>
      <c r="V81" s="64">
        <v>174.71558307720122</v>
      </c>
      <c r="W81" s="64">
        <v>4.90463</v>
      </c>
      <c r="X81" s="64">
        <v>7.2023770877066254E-2</v>
      </c>
      <c r="Y81" s="207">
        <v>66</v>
      </c>
      <c r="Z81" s="64">
        <v>28.8</v>
      </c>
      <c r="AA81" s="64">
        <v>219</v>
      </c>
      <c r="AB81" s="64">
        <v>1.31</v>
      </c>
      <c r="AC81" s="202">
        <v>226</v>
      </c>
      <c r="AD81" s="64">
        <v>575.51428571428573</v>
      </c>
      <c r="AE81" s="64">
        <v>220.44316609314899</v>
      </c>
      <c r="AF81" s="64">
        <v>90.68</v>
      </c>
      <c r="AG81" s="64">
        <v>0.67700000000000005</v>
      </c>
      <c r="AH81" s="64">
        <v>0.35099999999999998</v>
      </c>
      <c r="AI81" s="66">
        <v>5426.939393939394</v>
      </c>
      <c r="AJ81" s="66">
        <v>516497.24324324325</v>
      </c>
      <c r="AK81" s="66">
        <v>1787.7142857142858</v>
      </c>
      <c r="AL81" s="66">
        <v>762056</v>
      </c>
      <c r="AM81" s="66">
        <v>52383</v>
      </c>
      <c r="AN81" s="66">
        <v>0</v>
      </c>
      <c r="AO81" s="66">
        <v>0</v>
      </c>
      <c r="AP81" s="64">
        <v>17.2</v>
      </c>
      <c r="AQ81" s="64">
        <v>21.4</v>
      </c>
      <c r="AR81" s="202">
        <v>3.9</v>
      </c>
      <c r="AS81" s="64">
        <v>-0.85</v>
      </c>
      <c r="AT81" s="64">
        <v>25</v>
      </c>
      <c r="AU81" s="64">
        <v>59.5</v>
      </c>
      <c r="AV81" s="64">
        <v>63.155540466308601</v>
      </c>
      <c r="AW81" s="64">
        <v>35.456299999999999</v>
      </c>
      <c r="AX81" s="64">
        <v>102</v>
      </c>
      <c r="AY81" s="64">
        <v>41.782440000000001</v>
      </c>
      <c r="AZ81" s="64">
        <v>57.21105</v>
      </c>
      <c r="BA81" s="204" t="s">
        <v>478</v>
      </c>
      <c r="BB81" s="204">
        <v>3658473</v>
      </c>
      <c r="BC81" s="66">
        <v>4252261.7601060178</v>
      </c>
      <c r="BD81" s="66">
        <v>206139587</v>
      </c>
      <c r="BE81" s="202">
        <v>0</v>
      </c>
      <c r="BF81" s="202">
        <v>1.3830680000000002</v>
      </c>
      <c r="BG81" s="202">
        <v>2.0016586666666667</v>
      </c>
    </row>
    <row r="82" spans="1:59" s="8" customFormat="1">
      <c r="A82" t="s">
        <v>276</v>
      </c>
      <c r="B82" t="s">
        <v>244</v>
      </c>
      <c r="C82" s="110" t="s">
        <v>277</v>
      </c>
      <c r="D82" s="64" t="s">
        <v>478</v>
      </c>
      <c r="E82" s="203">
        <v>1478318</v>
      </c>
      <c r="F82" s="203">
        <v>3150519</v>
      </c>
      <c r="G82" s="66">
        <v>3174.201080170878</v>
      </c>
      <c r="H82" s="64">
        <v>9.4422500000000034E-2</v>
      </c>
      <c r="I82" s="195">
        <v>830886.86956521741</v>
      </c>
      <c r="J82" s="64">
        <v>0</v>
      </c>
      <c r="K82" s="66">
        <v>3</v>
      </c>
      <c r="L82" s="66">
        <v>181</v>
      </c>
      <c r="M82" s="64">
        <v>0.99410170316696167</v>
      </c>
      <c r="N82" s="64">
        <v>34</v>
      </c>
      <c r="O82" s="64">
        <v>0.68300000000000005</v>
      </c>
      <c r="P82" s="64">
        <v>1.8289574816287801E-2</v>
      </c>
      <c r="Q82" s="64">
        <v>19549.549365015901</v>
      </c>
      <c r="R82" s="66">
        <v>648410404</v>
      </c>
      <c r="S82" s="66">
        <v>3491.9</v>
      </c>
      <c r="T82" s="66">
        <v>4407.8100000000004</v>
      </c>
      <c r="U82" s="64">
        <v>0.96644702532024462</v>
      </c>
      <c r="V82" s="64">
        <v>100.6014536250226</v>
      </c>
      <c r="W82" s="64">
        <v>4.03226</v>
      </c>
      <c r="X82" s="64">
        <v>9.9290263465358908E-2</v>
      </c>
      <c r="Y82" s="207">
        <v>66</v>
      </c>
      <c r="Z82" s="64">
        <v>71.3</v>
      </c>
      <c r="AA82" s="64">
        <v>219</v>
      </c>
      <c r="AB82" s="64">
        <v>1.4</v>
      </c>
      <c r="AC82" s="202">
        <v>0</v>
      </c>
      <c r="AD82" s="64">
        <v>575.51428571428573</v>
      </c>
      <c r="AE82" s="64">
        <v>220.44316609314899</v>
      </c>
      <c r="AF82" s="64">
        <v>90.68</v>
      </c>
      <c r="AG82" s="64">
        <v>0.67700000000000005</v>
      </c>
      <c r="AH82" s="64">
        <v>0.35099999999999998</v>
      </c>
      <c r="AI82" s="66">
        <v>0</v>
      </c>
      <c r="AJ82" s="66">
        <v>691653.49324324331</v>
      </c>
      <c r="AK82" s="66">
        <v>451.71428571428572</v>
      </c>
      <c r="AL82" s="66" t="s">
        <v>478</v>
      </c>
      <c r="AM82" s="66">
        <v>0</v>
      </c>
      <c r="AN82" s="66">
        <v>0</v>
      </c>
      <c r="AO82" s="66">
        <v>0</v>
      </c>
      <c r="AP82" s="64">
        <v>5.7</v>
      </c>
      <c r="AQ82" s="64">
        <v>3.6</v>
      </c>
      <c r="AR82" s="202">
        <v>3.9</v>
      </c>
      <c r="AS82" s="64">
        <v>-0.85</v>
      </c>
      <c r="AT82" s="64">
        <v>25</v>
      </c>
      <c r="AU82" s="64">
        <v>59.5</v>
      </c>
      <c r="AV82" s="64">
        <v>63.155540466308601</v>
      </c>
      <c r="AW82" s="64">
        <v>35.456299999999999</v>
      </c>
      <c r="AX82" s="64">
        <v>102</v>
      </c>
      <c r="AY82" s="64">
        <v>48.448610000000002</v>
      </c>
      <c r="AZ82" s="64">
        <v>79.580789999999993</v>
      </c>
      <c r="BA82" s="204" t="s">
        <v>478</v>
      </c>
      <c r="BB82" s="204">
        <v>5547527</v>
      </c>
      <c r="BC82" s="66">
        <v>7272583.7897543116</v>
      </c>
      <c r="BD82" s="66">
        <v>206139587</v>
      </c>
      <c r="BE82" s="202">
        <v>0</v>
      </c>
      <c r="BF82" s="202">
        <v>1.3830680000000002</v>
      </c>
      <c r="BG82" s="202">
        <v>2.0016586666666667</v>
      </c>
    </row>
    <row r="83" spans="1:59" s="8" customFormat="1">
      <c r="A83" t="s">
        <v>278</v>
      </c>
      <c r="B83" t="s">
        <v>244</v>
      </c>
      <c r="C83" s="110" t="s">
        <v>279</v>
      </c>
      <c r="D83" s="64">
        <v>1.5847457627118644</v>
      </c>
      <c r="E83" s="203">
        <v>2027745</v>
      </c>
      <c r="F83" s="203">
        <v>390185</v>
      </c>
      <c r="G83" s="66">
        <v>137871.87028901215</v>
      </c>
      <c r="H83" s="64">
        <v>6.5021750000000003E-2</v>
      </c>
      <c r="I83" s="195">
        <v>830886.86956521741</v>
      </c>
      <c r="J83" s="64">
        <v>0</v>
      </c>
      <c r="K83" s="66">
        <v>3</v>
      </c>
      <c r="L83" s="66">
        <v>18</v>
      </c>
      <c r="M83" s="64">
        <v>0.99410170316696167</v>
      </c>
      <c r="N83" s="64">
        <v>1</v>
      </c>
      <c r="O83" s="64">
        <v>0.371</v>
      </c>
      <c r="P83" s="64">
        <v>0.4376723142602218</v>
      </c>
      <c r="Q83" s="64">
        <v>19549.549365015901</v>
      </c>
      <c r="R83" s="66">
        <v>648410404</v>
      </c>
      <c r="S83" s="66">
        <v>3491.9</v>
      </c>
      <c r="T83" s="66">
        <v>4407.8100000000004</v>
      </c>
      <c r="U83" s="64">
        <v>0.96644702532024462</v>
      </c>
      <c r="V83" s="64">
        <v>206.57012655939249</v>
      </c>
      <c r="W83" s="64">
        <v>6.3157899999999998</v>
      </c>
      <c r="X83" s="64">
        <v>0.13638884376258367</v>
      </c>
      <c r="Y83" s="207">
        <v>66</v>
      </c>
      <c r="Z83" s="64">
        <v>55.7</v>
      </c>
      <c r="AA83" s="64">
        <v>219</v>
      </c>
      <c r="AB83" s="64">
        <v>0.28000000000000003</v>
      </c>
      <c r="AC83" s="202">
        <v>1692</v>
      </c>
      <c r="AD83" s="64">
        <v>575.51428571428573</v>
      </c>
      <c r="AE83" s="64">
        <v>220.44316609314899</v>
      </c>
      <c r="AF83" s="64">
        <v>90.68</v>
      </c>
      <c r="AG83" s="64">
        <v>0.67700000000000005</v>
      </c>
      <c r="AH83" s="64">
        <v>0.35099999999999998</v>
      </c>
      <c r="AI83" s="66">
        <v>6498.3679653679656</v>
      </c>
      <c r="AJ83" s="66">
        <v>516497.24324324325</v>
      </c>
      <c r="AK83" s="66">
        <v>451.71428571428572</v>
      </c>
      <c r="AL83" s="66">
        <v>1100421</v>
      </c>
      <c r="AM83" s="66">
        <v>0</v>
      </c>
      <c r="AN83" s="66">
        <v>0</v>
      </c>
      <c r="AO83" s="66">
        <v>0</v>
      </c>
      <c r="AP83" s="64">
        <v>12.4</v>
      </c>
      <c r="AQ83" s="64">
        <v>30.4</v>
      </c>
      <c r="AR83" s="202">
        <v>3.9</v>
      </c>
      <c r="AS83" s="64">
        <v>-0.85</v>
      </c>
      <c r="AT83" s="64">
        <v>25</v>
      </c>
      <c r="AU83" s="64">
        <v>59.5</v>
      </c>
      <c r="AV83" s="64">
        <v>63.155540466308601</v>
      </c>
      <c r="AW83" s="64">
        <v>35.456299999999999</v>
      </c>
      <c r="AX83" s="64">
        <v>102</v>
      </c>
      <c r="AY83" s="64">
        <v>30.89068</v>
      </c>
      <c r="AZ83" s="64">
        <v>60.112929999999999</v>
      </c>
      <c r="BA83" s="204" t="s">
        <v>478</v>
      </c>
      <c r="BB83" s="204">
        <v>7502660</v>
      </c>
      <c r="BC83" s="66">
        <v>7296189.43470251</v>
      </c>
      <c r="BD83" s="66">
        <v>206139587</v>
      </c>
      <c r="BE83" s="202">
        <v>0</v>
      </c>
      <c r="BF83" s="202">
        <v>1.3830680000000002</v>
      </c>
      <c r="BG83" s="202">
        <v>2.0016586666666667</v>
      </c>
    </row>
    <row r="84" spans="1:59" s="8" customFormat="1">
      <c r="A84" t="s">
        <v>280</v>
      </c>
      <c r="B84" t="s">
        <v>244</v>
      </c>
      <c r="C84" s="110" t="s">
        <v>281</v>
      </c>
      <c r="D84" s="64">
        <v>2.0099009900990099</v>
      </c>
      <c r="E84" s="203">
        <v>3497060</v>
      </c>
      <c r="F84" s="203">
        <v>902603</v>
      </c>
      <c r="G84" s="66">
        <v>20380.192507640852</v>
      </c>
      <c r="H84" s="64">
        <v>5.206750000000001E-2</v>
      </c>
      <c r="I84" s="195">
        <v>830886.86956521741</v>
      </c>
      <c r="J84" s="64">
        <v>0</v>
      </c>
      <c r="K84" s="66">
        <v>5</v>
      </c>
      <c r="L84" s="66">
        <v>563</v>
      </c>
      <c r="M84" s="64">
        <v>0.99410170316696167</v>
      </c>
      <c r="N84" s="64">
        <v>74</v>
      </c>
      <c r="O84" s="64">
        <v>0.54500000000000004</v>
      </c>
      <c r="P84" s="64">
        <v>0.1670685176033895</v>
      </c>
      <c r="Q84" s="64">
        <v>19549.549365015901</v>
      </c>
      <c r="R84" s="66">
        <v>648410404</v>
      </c>
      <c r="S84" s="66">
        <v>3491.9</v>
      </c>
      <c r="T84" s="66">
        <v>4407.8100000000004</v>
      </c>
      <c r="U84" s="64">
        <v>0.96644702532024462</v>
      </c>
      <c r="V84" s="64">
        <v>187.9011164346411</v>
      </c>
      <c r="W84" s="64">
        <v>4.4834300000000002</v>
      </c>
      <c r="X84" s="64">
        <v>0.16427188791087041</v>
      </c>
      <c r="Y84" s="207">
        <v>66</v>
      </c>
      <c r="Z84" s="64">
        <v>42.4</v>
      </c>
      <c r="AA84" s="64">
        <v>219</v>
      </c>
      <c r="AB84" s="64">
        <v>1.46</v>
      </c>
      <c r="AC84" s="202">
        <v>360</v>
      </c>
      <c r="AD84" s="64">
        <v>575.51428571428573</v>
      </c>
      <c r="AE84" s="64">
        <v>220.44316609314899</v>
      </c>
      <c r="AF84" s="64">
        <v>90.68</v>
      </c>
      <c r="AG84" s="64">
        <v>0.67700000000000005</v>
      </c>
      <c r="AH84" s="64">
        <v>0.35099999999999998</v>
      </c>
      <c r="AI84" s="66">
        <v>5426.939393939394</v>
      </c>
      <c r="AJ84" s="66">
        <v>516497.24324324325</v>
      </c>
      <c r="AK84" s="66">
        <v>451.71428571428572</v>
      </c>
      <c r="AL84" s="66">
        <v>2133378</v>
      </c>
      <c r="AM84" s="66">
        <v>119787</v>
      </c>
      <c r="AN84" s="66">
        <v>0</v>
      </c>
      <c r="AO84" s="66">
        <v>0</v>
      </c>
      <c r="AP84" s="64">
        <v>12.4</v>
      </c>
      <c r="AQ84" s="64">
        <v>10.9</v>
      </c>
      <c r="AR84" s="202">
        <v>3.9</v>
      </c>
      <c r="AS84" s="64">
        <v>-0.85</v>
      </c>
      <c r="AT84" s="64">
        <v>25</v>
      </c>
      <c r="AU84" s="64">
        <v>59.5</v>
      </c>
      <c r="AV84" s="64">
        <v>63.155540466308601</v>
      </c>
      <c r="AW84" s="64">
        <v>35.456299999999999</v>
      </c>
      <c r="AX84" s="64">
        <v>102</v>
      </c>
      <c r="AY84" s="64">
        <v>30.89068</v>
      </c>
      <c r="AZ84" s="64">
        <v>60.112929999999999</v>
      </c>
      <c r="BA84" s="204" t="s">
        <v>478</v>
      </c>
      <c r="BB84" s="204">
        <v>9958038</v>
      </c>
      <c r="BC84" s="66">
        <v>10729459.611498989</v>
      </c>
      <c r="BD84" s="66">
        <v>206139587</v>
      </c>
      <c r="BE84" s="202">
        <v>0</v>
      </c>
      <c r="BF84" s="202">
        <v>1.3830680000000002</v>
      </c>
      <c r="BG84" s="202">
        <v>2.0016586666666667</v>
      </c>
    </row>
    <row r="85" spans="1:59" s="8" customFormat="1">
      <c r="A85" t="s">
        <v>282</v>
      </c>
      <c r="B85" t="s">
        <v>244</v>
      </c>
      <c r="C85" s="110" t="s">
        <v>283</v>
      </c>
      <c r="D85" s="64">
        <v>1.411764705882353</v>
      </c>
      <c r="E85" s="203">
        <v>4310315</v>
      </c>
      <c r="F85" s="203">
        <v>30838</v>
      </c>
      <c r="G85" s="66">
        <v>17428.145195159315</v>
      </c>
      <c r="H85" s="64">
        <v>5.6098749999999996E-2</v>
      </c>
      <c r="I85" s="195">
        <v>830886.86956521741</v>
      </c>
      <c r="J85" s="64">
        <v>0</v>
      </c>
      <c r="K85" s="66">
        <v>3</v>
      </c>
      <c r="L85" s="66">
        <v>18</v>
      </c>
      <c r="M85" s="64">
        <v>0.99410170316696167</v>
      </c>
      <c r="N85" s="64">
        <v>0</v>
      </c>
      <c r="O85" s="64">
        <v>0.48199999999999998</v>
      </c>
      <c r="P85" s="64">
        <v>0.2496833995052018</v>
      </c>
      <c r="Q85" s="64">
        <v>19549.549365015901</v>
      </c>
      <c r="R85" s="66">
        <v>648410404</v>
      </c>
      <c r="S85" s="66">
        <v>3491.9</v>
      </c>
      <c r="T85" s="66">
        <v>4407.8100000000004</v>
      </c>
      <c r="U85" s="64">
        <v>0.96644702532024462</v>
      </c>
      <c r="V85" s="64">
        <v>160.66780690652683</v>
      </c>
      <c r="W85" s="64">
        <v>6.11111</v>
      </c>
      <c r="X85" s="64">
        <v>0.28121662333157593</v>
      </c>
      <c r="Y85" s="207">
        <v>66</v>
      </c>
      <c r="Z85" s="64">
        <v>56.1</v>
      </c>
      <c r="AA85" s="64">
        <v>219</v>
      </c>
      <c r="AB85" s="64">
        <v>0.63</v>
      </c>
      <c r="AC85" s="202">
        <v>1816</v>
      </c>
      <c r="AD85" s="64">
        <v>575.51428571428573</v>
      </c>
      <c r="AE85" s="64">
        <v>220.44316609314899</v>
      </c>
      <c r="AF85" s="64">
        <v>90.68</v>
      </c>
      <c r="AG85" s="64">
        <v>0.67700000000000005</v>
      </c>
      <c r="AH85" s="64">
        <v>0.35099999999999998</v>
      </c>
      <c r="AI85" s="66">
        <v>5426.939393939394</v>
      </c>
      <c r="AJ85" s="66">
        <v>516497.24324324325</v>
      </c>
      <c r="AK85" s="66">
        <v>451.71428571428572</v>
      </c>
      <c r="AL85" s="66">
        <v>1659296</v>
      </c>
      <c r="AM85" s="66">
        <v>15608</v>
      </c>
      <c r="AN85" s="66">
        <v>1168</v>
      </c>
      <c r="AO85" s="66">
        <v>0</v>
      </c>
      <c r="AP85" s="64">
        <v>12.4</v>
      </c>
      <c r="AQ85" s="64">
        <v>17.7</v>
      </c>
      <c r="AR85" s="202">
        <v>3.9</v>
      </c>
      <c r="AS85" s="64">
        <v>-0.85</v>
      </c>
      <c r="AT85" s="64">
        <v>25</v>
      </c>
      <c r="AU85" s="64">
        <v>59.5</v>
      </c>
      <c r="AV85" s="64">
        <v>63.155540466308601</v>
      </c>
      <c r="AW85" s="64">
        <v>35.456299999999999</v>
      </c>
      <c r="AX85" s="64">
        <v>102</v>
      </c>
      <c r="AY85" s="64">
        <v>30.89068</v>
      </c>
      <c r="AZ85" s="64">
        <v>60.112929999999999</v>
      </c>
      <c r="BA85" s="204" t="s">
        <v>478</v>
      </c>
      <c r="BB85" s="204">
        <v>15938221</v>
      </c>
      <c r="BC85" s="66">
        <v>17921353.715376899</v>
      </c>
      <c r="BD85" s="66">
        <v>206139587</v>
      </c>
      <c r="BE85" s="202">
        <v>0</v>
      </c>
      <c r="BF85" s="202">
        <v>1.3830680000000002</v>
      </c>
      <c r="BG85" s="202">
        <v>2.0016586666666667</v>
      </c>
    </row>
    <row r="86" spans="1:59" s="8" customFormat="1">
      <c r="A86" t="s">
        <v>284</v>
      </c>
      <c r="B86" t="s">
        <v>244</v>
      </c>
      <c r="C86" s="110" t="s">
        <v>285</v>
      </c>
      <c r="D86" s="64">
        <v>2.2847682119205297</v>
      </c>
      <c r="E86" s="203">
        <v>2377927</v>
      </c>
      <c r="F86" s="203">
        <v>138276</v>
      </c>
      <c r="G86" s="66">
        <v>0</v>
      </c>
      <c r="H86" s="64">
        <v>6.3930000000000001E-2</v>
      </c>
      <c r="I86" s="195">
        <v>830886.86956521741</v>
      </c>
      <c r="J86" s="64">
        <v>0</v>
      </c>
      <c r="K86" s="66">
        <v>4</v>
      </c>
      <c r="L86" s="66">
        <v>646</v>
      </c>
      <c r="M86" s="64">
        <v>0.99410170316696167</v>
      </c>
      <c r="N86" s="64">
        <v>0</v>
      </c>
      <c r="O86" s="64">
        <v>0.43099999999999999</v>
      </c>
      <c r="P86" s="64">
        <v>0.33308577292666047</v>
      </c>
      <c r="Q86" s="64">
        <v>19549.549365015901</v>
      </c>
      <c r="R86" s="66">
        <v>648410404</v>
      </c>
      <c r="S86" s="66">
        <v>3491.9</v>
      </c>
      <c r="T86" s="66">
        <v>4407.8100000000004</v>
      </c>
      <c r="U86" s="64">
        <v>0.96644702532024462</v>
      </c>
      <c r="V86" s="64">
        <v>165.63781323449646</v>
      </c>
      <c r="W86" s="64">
        <v>8.4337300000000006</v>
      </c>
      <c r="X86" s="64">
        <v>0.18857565928609415</v>
      </c>
      <c r="Y86" s="207">
        <v>66</v>
      </c>
      <c r="Z86" s="64">
        <v>34.6</v>
      </c>
      <c r="AA86" s="64">
        <v>219</v>
      </c>
      <c r="AB86" s="64">
        <v>0.28999999999999998</v>
      </c>
      <c r="AC86" s="202">
        <v>2667</v>
      </c>
      <c r="AD86" s="64">
        <v>575.51428571428573</v>
      </c>
      <c r="AE86" s="64">
        <v>220.44316609314899</v>
      </c>
      <c r="AF86" s="64">
        <v>90.68</v>
      </c>
      <c r="AG86" s="64">
        <v>0.67700000000000005</v>
      </c>
      <c r="AH86" s="64">
        <v>0.35099999999999998</v>
      </c>
      <c r="AI86" s="66">
        <v>5426.939393939394</v>
      </c>
      <c r="AJ86" s="66">
        <v>516497.24324324325</v>
      </c>
      <c r="AK86" s="66">
        <v>451.71428571428572</v>
      </c>
      <c r="AL86" s="66">
        <v>2790577</v>
      </c>
      <c r="AM86" s="66">
        <v>231937</v>
      </c>
      <c r="AN86" s="66">
        <v>0</v>
      </c>
      <c r="AO86" s="66">
        <v>0</v>
      </c>
      <c r="AP86" s="64">
        <v>13.5</v>
      </c>
      <c r="AQ86" s="64">
        <v>12.7</v>
      </c>
      <c r="AR86" s="202">
        <v>3.9</v>
      </c>
      <c r="AS86" s="64">
        <v>-0.85</v>
      </c>
      <c r="AT86" s="64">
        <v>25</v>
      </c>
      <c r="AU86" s="64">
        <v>59.5</v>
      </c>
      <c r="AV86" s="64">
        <v>63.155540466308601</v>
      </c>
      <c r="AW86" s="64">
        <v>35.456299999999999</v>
      </c>
      <c r="AX86" s="64">
        <v>102</v>
      </c>
      <c r="AY86" s="64">
        <v>30.89068</v>
      </c>
      <c r="AZ86" s="64">
        <v>60.112929999999999</v>
      </c>
      <c r="BA86" s="204" t="s">
        <v>478</v>
      </c>
      <c r="BB86" s="204">
        <v>9367519</v>
      </c>
      <c r="BC86" s="66">
        <v>10486868.79599876</v>
      </c>
      <c r="BD86" s="66">
        <v>206139587</v>
      </c>
      <c r="BE86" s="202">
        <v>0</v>
      </c>
      <c r="BF86" s="202">
        <v>1.3830680000000002</v>
      </c>
      <c r="BG86" s="202">
        <v>2.0016586666666667</v>
      </c>
    </row>
    <row r="87" spans="1:59" s="8" customFormat="1">
      <c r="A87" t="s">
        <v>286</v>
      </c>
      <c r="B87" t="s">
        <v>244</v>
      </c>
      <c r="C87" s="110" t="s">
        <v>287</v>
      </c>
      <c r="D87" s="64">
        <v>1.7634408602150538</v>
      </c>
      <c r="E87" s="203">
        <v>1455059</v>
      </c>
      <c r="F87" s="203">
        <v>781443</v>
      </c>
      <c r="G87" s="66">
        <v>73808.007485685506</v>
      </c>
      <c r="H87" s="64">
        <v>7.3142999999999986E-2</v>
      </c>
      <c r="I87" s="195">
        <v>830886.86956521741</v>
      </c>
      <c r="J87" s="64">
        <v>0</v>
      </c>
      <c r="K87" s="66">
        <v>3</v>
      </c>
      <c r="L87" s="66">
        <v>72</v>
      </c>
      <c r="M87" s="64">
        <v>0.99410170316696167</v>
      </c>
      <c r="N87" s="64">
        <v>1</v>
      </c>
      <c r="O87" s="64">
        <v>0.36599999999999999</v>
      </c>
      <c r="P87" s="64">
        <v>0.43725952740711388</v>
      </c>
      <c r="Q87" s="64">
        <v>19549.549365015901</v>
      </c>
      <c r="R87" s="66">
        <v>648410404</v>
      </c>
      <c r="S87" s="66">
        <v>3491.9</v>
      </c>
      <c r="T87" s="66">
        <v>4407.8100000000004</v>
      </c>
      <c r="U87" s="64">
        <v>0.96644702532024462</v>
      </c>
      <c r="V87" s="64">
        <v>244.66382028566261</v>
      </c>
      <c r="W87" s="64">
        <v>6.87134</v>
      </c>
      <c r="X87" s="64">
        <v>0.1011926614941312</v>
      </c>
      <c r="Y87" s="207">
        <v>66</v>
      </c>
      <c r="Z87" s="64">
        <v>32.6</v>
      </c>
      <c r="AA87" s="64">
        <v>219</v>
      </c>
      <c r="AB87" s="64">
        <v>0.43</v>
      </c>
      <c r="AC87" s="202">
        <v>1038</v>
      </c>
      <c r="AD87" s="64">
        <v>575.51428571428573</v>
      </c>
      <c r="AE87" s="64">
        <v>220.44316609314899</v>
      </c>
      <c r="AF87" s="64">
        <v>90.68</v>
      </c>
      <c r="AG87" s="64">
        <v>0.67700000000000005</v>
      </c>
      <c r="AH87" s="64">
        <v>0.35099999999999998</v>
      </c>
      <c r="AI87" s="66">
        <v>5426.939393939394</v>
      </c>
      <c r="AJ87" s="66">
        <v>691653.49324324331</v>
      </c>
      <c r="AK87" s="66">
        <v>451.71428571428572</v>
      </c>
      <c r="AL87" s="66">
        <v>526265</v>
      </c>
      <c r="AM87" s="66">
        <v>0</v>
      </c>
      <c r="AN87" s="66">
        <v>0</v>
      </c>
      <c r="AO87" s="66">
        <v>0</v>
      </c>
      <c r="AP87" s="64">
        <v>12.4</v>
      </c>
      <c r="AQ87" s="64">
        <v>15.8</v>
      </c>
      <c r="AR87" s="202">
        <v>3.9</v>
      </c>
      <c r="AS87" s="64">
        <v>-0.85</v>
      </c>
      <c r="AT87" s="64">
        <v>25</v>
      </c>
      <c r="AU87" s="64">
        <v>59.5</v>
      </c>
      <c r="AV87" s="64">
        <v>63.155540466308601</v>
      </c>
      <c r="AW87" s="64">
        <v>35.456299999999999</v>
      </c>
      <c r="AX87" s="64">
        <v>102</v>
      </c>
      <c r="AY87" s="64">
        <v>30.89068</v>
      </c>
      <c r="AZ87" s="64">
        <v>60.112929999999999</v>
      </c>
      <c r="BA87" s="204" t="s">
        <v>478</v>
      </c>
      <c r="BB87" s="204">
        <v>5226924</v>
      </c>
      <c r="BC87" s="66">
        <v>5957308.6591608347</v>
      </c>
      <c r="BD87" s="66">
        <v>206139587</v>
      </c>
      <c r="BE87" s="202">
        <v>0</v>
      </c>
      <c r="BF87" s="202">
        <v>1.3830680000000002</v>
      </c>
      <c r="BG87" s="202">
        <v>2.0016586666666667</v>
      </c>
    </row>
    <row r="88" spans="1:59" s="8" customFormat="1">
      <c r="A88" t="s">
        <v>288</v>
      </c>
      <c r="B88" t="s">
        <v>244</v>
      </c>
      <c r="C88" s="110" t="s">
        <v>289</v>
      </c>
      <c r="D88" s="64">
        <v>2</v>
      </c>
      <c r="E88" s="203">
        <v>1927153</v>
      </c>
      <c r="F88" s="203">
        <v>2804</v>
      </c>
      <c r="G88" s="66">
        <v>51057.976815312155</v>
      </c>
      <c r="H88" s="64">
        <v>7.4757499999999977E-2</v>
      </c>
      <c r="I88" s="195">
        <v>830886.86956521741</v>
      </c>
      <c r="J88" s="64">
        <v>0</v>
      </c>
      <c r="K88" s="66">
        <v>3</v>
      </c>
      <c r="L88" s="66">
        <v>137</v>
      </c>
      <c r="M88" s="64">
        <v>0.99410170316696167</v>
      </c>
      <c r="N88" s="64">
        <v>0</v>
      </c>
      <c r="O88" s="64">
        <v>0.625</v>
      </c>
      <c r="P88" s="64">
        <v>6.3792140865594593E-2</v>
      </c>
      <c r="Q88" s="64">
        <v>19549.549365015901</v>
      </c>
      <c r="R88" s="66">
        <v>648410404</v>
      </c>
      <c r="S88" s="66">
        <v>3491.9</v>
      </c>
      <c r="T88" s="66">
        <v>4407.8100000000004</v>
      </c>
      <c r="U88" s="64">
        <v>0.96644702532024462</v>
      </c>
      <c r="V88" s="64">
        <v>145.50589676369552</v>
      </c>
      <c r="W88" s="64">
        <v>5.2631600000000001</v>
      </c>
      <c r="X88" s="64">
        <v>8.1239307026004279E-2</v>
      </c>
      <c r="Y88" s="207">
        <v>66</v>
      </c>
      <c r="Z88" s="64">
        <v>44.7</v>
      </c>
      <c r="AA88" s="64">
        <v>219</v>
      </c>
      <c r="AB88" s="64">
        <v>0.97</v>
      </c>
      <c r="AC88" s="202">
        <v>16</v>
      </c>
      <c r="AD88" s="64">
        <v>575.51428571428573</v>
      </c>
      <c r="AE88" s="64">
        <v>220.44316609314899</v>
      </c>
      <c r="AF88" s="64">
        <v>90.68</v>
      </c>
      <c r="AG88" s="64">
        <v>0.67700000000000005</v>
      </c>
      <c r="AH88" s="64">
        <v>0.35099999999999998</v>
      </c>
      <c r="AI88" s="66">
        <v>5426.939393939394</v>
      </c>
      <c r="AJ88" s="66">
        <v>691653.49324324331</v>
      </c>
      <c r="AK88" s="66">
        <v>0</v>
      </c>
      <c r="AL88" s="66">
        <v>879524</v>
      </c>
      <c r="AM88" s="66">
        <v>0</v>
      </c>
      <c r="AN88" s="66">
        <v>0</v>
      </c>
      <c r="AO88" s="66">
        <v>0</v>
      </c>
      <c r="AP88" s="64">
        <v>2.2000000000000002</v>
      </c>
      <c r="AQ88" s="64">
        <v>10.199999999999999</v>
      </c>
      <c r="AR88" s="202">
        <v>3.9</v>
      </c>
      <c r="AS88" s="64">
        <v>-0.85</v>
      </c>
      <c r="AT88" s="64">
        <v>25</v>
      </c>
      <c r="AU88" s="64">
        <v>59.5</v>
      </c>
      <c r="AV88" s="64">
        <v>63.155540466308601</v>
      </c>
      <c r="AW88" s="64">
        <v>35.456299999999999</v>
      </c>
      <c r="AX88" s="64">
        <v>102</v>
      </c>
      <c r="AY88" s="64">
        <v>23.945440000000001</v>
      </c>
      <c r="AZ88" s="64">
        <v>66.289580000000001</v>
      </c>
      <c r="BA88" s="204" t="s">
        <v>478</v>
      </c>
      <c r="BB88" s="204">
        <v>4530100</v>
      </c>
      <c r="BC88" s="66">
        <v>6372413.8834439749</v>
      </c>
      <c r="BD88" s="66">
        <v>206139587</v>
      </c>
      <c r="BE88" s="202">
        <v>0</v>
      </c>
      <c r="BF88" s="202">
        <v>1.3830680000000002</v>
      </c>
      <c r="BG88" s="202">
        <v>2.0016586666666667</v>
      </c>
    </row>
    <row r="89" spans="1:59" s="8" customFormat="1">
      <c r="A89" t="s">
        <v>290</v>
      </c>
      <c r="B89" t="s">
        <v>244</v>
      </c>
      <c r="C89" s="110" t="s">
        <v>291</v>
      </c>
      <c r="D89" s="64">
        <v>2</v>
      </c>
      <c r="E89" s="203">
        <v>658365</v>
      </c>
      <c r="F89" s="203">
        <v>265556</v>
      </c>
      <c r="G89" s="66">
        <v>3048.9608332161533</v>
      </c>
      <c r="H89" s="64">
        <v>7.0944999999999994E-2</v>
      </c>
      <c r="I89" s="195">
        <v>830886.86956521741</v>
      </c>
      <c r="J89" s="64">
        <v>0</v>
      </c>
      <c r="K89" s="66">
        <v>0</v>
      </c>
      <c r="L89" s="66">
        <v>85</v>
      </c>
      <c r="M89" s="64">
        <v>0.99410170316696167</v>
      </c>
      <c r="N89" s="64">
        <v>9</v>
      </c>
      <c r="O89" s="64">
        <v>0.59699999999999998</v>
      </c>
      <c r="P89" s="64">
        <v>9.6244272478840695E-2</v>
      </c>
      <c r="Q89" s="64">
        <v>19549.549365015901</v>
      </c>
      <c r="R89" s="66">
        <v>648410404</v>
      </c>
      <c r="S89" s="66">
        <v>3491.9</v>
      </c>
      <c r="T89" s="66">
        <v>4407.8100000000004</v>
      </c>
      <c r="U89" s="64">
        <v>0.96644702532024462</v>
      </c>
      <c r="V89" s="64">
        <v>86.098335743988429</v>
      </c>
      <c r="W89" s="64">
        <v>8.4010800000000003</v>
      </c>
      <c r="X89" s="64">
        <v>6.4583321225338317E-2</v>
      </c>
      <c r="Y89" s="207">
        <v>66</v>
      </c>
      <c r="Z89" s="64">
        <v>50.5</v>
      </c>
      <c r="AA89" s="64">
        <v>219</v>
      </c>
      <c r="AB89" s="64">
        <v>0.79</v>
      </c>
      <c r="AC89" s="202">
        <v>37</v>
      </c>
      <c r="AD89" s="64">
        <v>575.51428571428573</v>
      </c>
      <c r="AE89" s="64">
        <v>220.44316609314899</v>
      </c>
      <c r="AF89" s="64">
        <v>90.68</v>
      </c>
      <c r="AG89" s="64">
        <v>0.67700000000000005</v>
      </c>
      <c r="AH89" s="64">
        <v>0.35099999999999998</v>
      </c>
      <c r="AI89" s="66">
        <v>5426.939393939394</v>
      </c>
      <c r="AJ89" s="66">
        <v>516497.24324324325</v>
      </c>
      <c r="AK89" s="66">
        <v>0</v>
      </c>
      <c r="AL89" s="66">
        <v>636804</v>
      </c>
      <c r="AM89" s="66">
        <v>0</v>
      </c>
      <c r="AN89" s="66">
        <v>0</v>
      </c>
      <c r="AO89" s="66">
        <v>0</v>
      </c>
      <c r="AP89" s="64">
        <v>4.3</v>
      </c>
      <c r="AQ89" s="64">
        <v>11.1</v>
      </c>
      <c r="AR89" s="202">
        <v>3.9</v>
      </c>
      <c r="AS89" s="64">
        <v>-0.85</v>
      </c>
      <c r="AT89" s="64">
        <v>25</v>
      </c>
      <c r="AU89" s="64">
        <v>59.5</v>
      </c>
      <c r="AV89" s="64">
        <v>63.155540466308601</v>
      </c>
      <c r="AW89" s="64">
        <v>35.456299999999999</v>
      </c>
      <c r="AX89" s="64">
        <v>102</v>
      </c>
      <c r="AY89" s="64">
        <v>23.945440000000001</v>
      </c>
      <c r="AZ89" s="64">
        <v>66.289580000000001</v>
      </c>
      <c r="BA89" s="204" t="s">
        <v>478</v>
      </c>
      <c r="BB89" s="204">
        <v>3621999</v>
      </c>
      <c r="BC89" s="66">
        <v>4248184.1505924594</v>
      </c>
      <c r="BD89" s="66">
        <v>206139587</v>
      </c>
      <c r="BE89" s="202">
        <v>0</v>
      </c>
      <c r="BF89" s="202">
        <v>1.3830680000000002</v>
      </c>
      <c r="BG89" s="202">
        <v>2.0016586666666667</v>
      </c>
    </row>
    <row r="90" spans="1:59" s="8" customFormat="1">
      <c r="A90" t="s">
        <v>292</v>
      </c>
      <c r="B90" t="s">
        <v>244</v>
      </c>
      <c r="C90" s="110" t="s">
        <v>293</v>
      </c>
      <c r="D90" s="64">
        <v>1.75</v>
      </c>
      <c r="E90" s="203">
        <v>649550</v>
      </c>
      <c r="F90" s="203">
        <v>188712</v>
      </c>
      <c r="G90" s="66">
        <v>69697.417348286326</v>
      </c>
      <c r="H90" s="64">
        <v>8.7357499999999991E-2</v>
      </c>
      <c r="I90" s="195">
        <v>830886.86956521741</v>
      </c>
      <c r="J90" s="64">
        <v>0</v>
      </c>
      <c r="K90" s="66">
        <v>0</v>
      </c>
      <c r="L90" s="66">
        <v>145</v>
      </c>
      <c r="M90" s="64">
        <v>0.99410170316696167</v>
      </c>
      <c r="N90" s="64">
        <v>17</v>
      </c>
      <c r="O90" s="64">
        <v>0.72099999999999997</v>
      </c>
      <c r="P90" s="64">
        <v>4.3607469750754999E-3</v>
      </c>
      <c r="Q90" s="64">
        <v>19549.549365015901</v>
      </c>
      <c r="R90" s="66">
        <v>648410404</v>
      </c>
      <c r="S90" s="66">
        <v>3491.9</v>
      </c>
      <c r="T90" s="66">
        <v>4407.8100000000004</v>
      </c>
      <c r="U90" s="64">
        <v>0.96644702532024462</v>
      </c>
      <c r="V90" s="64">
        <v>65.792033086241176</v>
      </c>
      <c r="W90" s="64">
        <v>6.2780300000000002</v>
      </c>
      <c r="X90" s="64">
        <v>0.24538024593298216</v>
      </c>
      <c r="Y90" s="207">
        <v>66</v>
      </c>
      <c r="Z90" s="64">
        <v>89.5</v>
      </c>
      <c r="AA90" s="64">
        <v>219</v>
      </c>
      <c r="AB90" s="64">
        <v>1.17</v>
      </c>
      <c r="AC90" s="202">
        <v>191</v>
      </c>
      <c r="AD90" s="64">
        <v>575.51428571428573</v>
      </c>
      <c r="AE90" s="64">
        <v>220.44316609314899</v>
      </c>
      <c r="AF90" s="64">
        <v>90.68</v>
      </c>
      <c r="AG90" s="64">
        <v>0.67700000000000005</v>
      </c>
      <c r="AH90" s="64">
        <v>0.35099999999999998</v>
      </c>
      <c r="AI90" s="66">
        <v>6498.3679653679656</v>
      </c>
      <c r="AJ90" s="66">
        <v>691653.49324324331</v>
      </c>
      <c r="AK90" s="66">
        <v>903.42857142857144</v>
      </c>
      <c r="AL90" s="66">
        <v>2914439</v>
      </c>
      <c r="AM90" s="66">
        <v>0</v>
      </c>
      <c r="AN90" s="66">
        <v>2145</v>
      </c>
      <c r="AO90" s="66">
        <v>0</v>
      </c>
      <c r="AP90" s="64">
        <v>5.9</v>
      </c>
      <c r="AQ90" s="64">
        <v>6.5</v>
      </c>
      <c r="AR90" s="202">
        <v>3.9</v>
      </c>
      <c r="AS90" s="64">
        <v>-0.85</v>
      </c>
      <c r="AT90" s="64">
        <v>25</v>
      </c>
      <c r="AU90" s="64">
        <v>89</v>
      </c>
      <c r="AV90" s="64">
        <v>63.155540466308601</v>
      </c>
      <c r="AW90" s="64">
        <v>35.456299999999999</v>
      </c>
      <c r="AX90" s="64">
        <v>102</v>
      </c>
      <c r="AY90" s="64">
        <v>30.401340000000001</v>
      </c>
      <c r="AZ90" s="64">
        <v>86.696680000000001</v>
      </c>
      <c r="BA90" s="204" t="s">
        <v>478</v>
      </c>
      <c r="BB90" s="204">
        <v>29985050</v>
      </c>
      <c r="BC90" s="66">
        <v>13516893.67002371</v>
      </c>
      <c r="BD90" s="66">
        <v>206139587</v>
      </c>
      <c r="BE90" s="202">
        <v>0</v>
      </c>
      <c r="BF90" s="202">
        <v>1.3830680000000002</v>
      </c>
      <c r="BG90" s="202">
        <v>2.0016586666666667</v>
      </c>
    </row>
    <row r="91" spans="1:59" s="8" customFormat="1">
      <c r="A91" t="s">
        <v>294</v>
      </c>
      <c r="B91" t="s">
        <v>244</v>
      </c>
      <c r="C91" s="110" t="s">
        <v>295</v>
      </c>
      <c r="D91" s="64">
        <v>2</v>
      </c>
      <c r="E91" s="203">
        <v>276496</v>
      </c>
      <c r="F91" s="203">
        <v>567721</v>
      </c>
      <c r="G91" s="66">
        <v>7375</v>
      </c>
      <c r="H91" s="64">
        <v>0.17632200000000001</v>
      </c>
      <c r="I91" s="195">
        <v>830886.86956521741</v>
      </c>
      <c r="J91" s="64">
        <v>0</v>
      </c>
      <c r="K91" s="66">
        <v>3</v>
      </c>
      <c r="L91" s="66">
        <v>104</v>
      </c>
      <c r="M91" s="64">
        <v>0.99410170316696167</v>
      </c>
      <c r="N91" s="64">
        <v>4</v>
      </c>
      <c r="O91" s="64">
        <v>0.54900000000000004</v>
      </c>
      <c r="P91" s="64">
        <v>0.18876209363537111</v>
      </c>
      <c r="Q91" s="64">
        <v>19549.549365015901</v>
      </c>
      <c r="R91" s="66">
        <v>648410404</v>
      </c>
      <c r="S91" s="66">
        <v>3491.9</v>
      </c>
      <c r="T91" s="66">
        <v>4407.8100000000004</v>
      </c>
      <c r="U91" s="64">
        <v>0.96644702532024462</v>
      </c>
      <c r="V91" s="64">
        <v>136.43781504248781</v>
      </c>
      <c r="W91" s="64">
        <v>6.0041399999999996</v>
      </c>
      <c r="X91" s="64">
        <v>5.2488725726929426E-2</v>
      </c>
      <c r="Y91" s="207">
        <v>66</v>
      </c>
      <c r="Z91" s="64">
        <v>65.599999999999994</v>
      </c>
      <c r="AA91" s="64">
        <v>219</v>
      </c>
      <c r="AB91" s="64">
        <v>1.95</v>
      </c>
      <c r="AC91" s="202">
        <v>319</v>
      </c>
      <c r="AD91" s="64">
        <v>575.51428571428573</v>
      </c>
      <c r="AE91" s="64">
        <v>220.44316609314899</v>
      </c>
      <c r="AF91" s="64">
        <v>90.68</v>
      </c>
      <c r="AG91" s="64">
        <v>0.67700000000000005</v>
      </c>
      <c r="AH91" s="64">
        <v>0.35099999999999998</v>
      </c>
      <c r="AI91" s="66">
        <v>5426.939393939394</v>
      </c>
      <c r="AJ91" s="66">
        <v>691653.49324324331</v>
      </c>
      <c r="AK91" s="66">
        <v>451.71428571428572</v>
      </c>
      <c r="AL91" s="66">
        <v>245602</v>
      </c>
      <c r="AM91" s="66">
        <v>20613</v>
      </c>
      <c r="AN91" s="66">
        <v>155</v>
      </c>
      <c r="AO91" s="66">
        <v>0</v>
      </c>
      <c r="AP91" s="64">
        <v>5.0999999999999996</v>
      </c>
      <c r="AQ91" s="64">
        <v>11.9</v>
      </c>
      <c r="AR91" s="202">
        <v>3.9</v>
      </c>
      <c r="AS91" s="64">
        <v>-0.85</v>
      </c>
      <c r="AT91" s="64">
        <v>25</v>
      </c>
      <c r="AU91" s="64">
        <v>59.5</v>
      </c>
      <c r="AV91" s="64">
        <v>63.155540466308601</v>
      </c>
      <c r="AW91" s="64">
        <v>35.456299999999999</v>
      </c>
      <c r="AX91" s="64">
        <v>102</v>
      </c>
      <c r="AY91" s="64">
        <v>23.945440000000001</v>
      </c>
      <c r="AZ91" s="64">
        <v>66.289580000000001</v>
      </c>
      <c r="BA91" s="204" t="s">
        <v>478</v>
      </c>
      <c r="BB91" s="204">
        <v>2399096</v>
      </c>
      <c r="BC91" s="66">
        <v>3267182.2268418171</v>
      </c>
      <c r="BD91" s="66">
        <v>206139587</v>
      </c>
      <c r="BE91" s="202">
        <v>0</v>
      </c>
      <c r="BF91" s="202">
        <v>1.3830680000000002</v>
      </c>
      <c r="BG91" s="202">
        <v>2.0016586666666667</v>
      </c>
    </row>
    <row r="92" spans="1:59" s="8" customFormat="1">
      <c r="A92" t="s">
        <v>224</v>
      </c>
      <c r="B92" t="s">
        <v>244</v>
      </c>
      <c r="C92" s="110" t="s">
        <v>296</v>
      </c>
      <c r="D92" s="64">
        <v>1.5779816513761469</v>
      </c>
      <c r="E92" s="203">
        <v>414946</v>
      </c>
      <c r="F92" s="203">
        <v>1445979</v>
      </c>
      <c r="G92" s="66">
        <v>38403.843231302308</v>
      </c>
      <c r="H92" s="64">
        <v>0.10397749999999999</v>
      </c>
      <c r="I92" s="195">
        <v>830886.86956521741</v>
      </c>
      <c r="J92" s="64">
        <v>0</v>
      </c>
      <c r="K92" s="66">
        <v>5</v>
      </c>
      <c r="L92" s="66">
        <v>241</v>
      </c>
      <c r="M92" s="64">
        <v>0.99410170316696167</v>
      </c>
      <c r="N92" s="64">
        <v>4</v>
      </c>
      <c r="O92" s="64">
        <v>0.52300000000000002</v>
      </c>
      <c r="P92" s="64">
        <v>0.21909938227109421</v>
      </c>
      <c r="Q92" s="64">
        <v>19549.549365015901</v>
      </c>
      <c r="R92" s="66">
        <v>648410404</v>
      </c>
      <c r="S92" s="66">
        <v>3491.9</v>
      </c>
      <c r="T92" s="66">
        <v>4407.8100000000004</v>
      </c>
      <c r="U92" s="64">
        <v>0.96644702532024462</v>
      </c>
      <c r="V92" s="64">
        <v>132.27192279877056</v>
      </c>
      <c r="W92" s="64">
        <v>7.0671400000000002</v>
      </c>
      <c r="X92" s="64">
        <v>0.12337033029226625</v>
      </c>
      <c r="Y92" s="207">
        <v>66</v>
      </c>
      <c r="Z92" s="64">
        <v>40.5</v>
      </c>
      <c r="AA92" s="64">
        <v>219</v>
      </c>
      <c r="AB92" s="64">
        <v>0.87</v>
      </c>
      <c r="AC92" s="202">
        <v>851</v>
      </c>
      <c r="AD92" s="64">
        <v>575.51428571428573</v>
      </c>
      <c r="AE92" s="64">
        <v>220.44316609314899</v>
      </c>
      <c r="AF92" s="64">
        <v>90.68</v>
      </c>
      <c r="AG92" s="64">
        <v>0.67700000000000005</v>
      </c>
      <c r="AH92" s="64">
        <v>0.35099999999999998</v>
      </c>
      <c r="AI92" s="66">
        <v>5426.939393939394</v>
      </c>
      <c r="AJ92" s="66">
        <v>691653.49324324331</v>
      </c>
      <c r="AK92" s="66">
        <v>451.71428571428572</v>
      </c>
      <c r="AL92" s="66">
        <v>1295335</v>
      </c>
      <c r="AM92" s="66">
        <v>0</v>
      </c>
      <c r="AN92" s="66">
        <v>0</v>
      </c>
      <c r="AO92" s="66">
        <v>0</v>
      </c>
      <c r="AP92" s="64">
        <v>5.4</v>
      </c>
      <c r="AQ92" s="64">
        <v>11.1</v>
      </c>
      <c r="AR92" s="202">
        <v>3.9</v>
      </c>
      <c r="AS92" s="64">
        <v>-0.85</v>
      </c>
      <c r="AT92" s="64">
        <v>25</v>
      </c>
      <c r="AU92" s="64">
        <v>59.5</v>
      </c>
      <c r="AV92" s="64">
        <v>63.155540466308601</v>
      </c>
      <c r="AW92" s="64">
        <v>35.456299999999999</v>
      </c>
      <c r="AX92" s="64">
        <v>102</v>
      </c>
      <c r="AY92" s="64">
        <v>23.945440000000001</v>
      </c>
      <c r="AZ92" s="64">
        <v>66.289580000000001</v>
      </c>
      <c r="BA92" s="204" t="s">
        <v>478</v>
      </c>
      <c r="BB92" s="204">
        <v>6755587</v>
      </c>
      <c r="BC92" s="66">
        <v>7496730.0383967366</v>
      </c>
      <c r="BD92" s="66">
        <v>206139587</v>
      </c>
      <c r="BE92" s="202">
        <v>0</v>
      </c>
      <c r="BF92" s="202">
        <v>1.3830680000000002</v>
      </c>
      <c r="BG92" s="202">
        <v>2.0016586666666667</v>
      </c>
    </row>
    <row r="93" spans="1:59" s="8" customFormat="1">
      <c r="A93" t="s">
        <v>297</v>
      </c>
      <c r="B93" t="s">
        <v>244</v>
      </c>
      <c r="C93" s="110" t="s">
        <v>298</v>
      </c>
      <c r="D93" s="64">
        <v>1.8</v>
      </c>
      <c r="E93" s="203">
        <v>2342644</v>
      </c>
      <c r="F93" s="203">
        <v>529949</v>
      </c>
      <c r="G93" s="66">
        <v>24036.00771828635</v>
      </c>
      <c r="H93" s="64">
        <v>7.474249999999999E-2</v>
      </c>
      <c r="I93" s="195">
        <v>830886.86956521741</v>
      </c>
      <c r="J93" s="64">
        <v>0</v>
      </c>
      <c r="K93" s="66">
        <v>3</v>
      </c>
      <c r="L93" s="66">
        <v>167</v>
      </c>
      <c r="M93" s="64">
        <v>0.99410170316696167</v>
      </c>
      <c r="N93" s="64">
        <v>39</v>
      </c>
      <c r="O93" s="64">
        <v>0.57899999999999996</v>
      </c>
      <c r="P93" s="64">
        <v>9.1817550881287499E-2</v>
      </c>
      <c r="Q93" s="64">
        <v>19549.549365015901</v>
      </c>
      <c r="R93" s="66">
        <v>648410404</v>
      </c>
      <c r="S93" s="66">
        <v>3491.9</v>
      </c>
      <c r="T93" s="66">
        <v>4407.8100000000004</v>
      </c>
      <c r="U93" s="64">
        <v>0.96644702532024462</v>
      </c>
      <c r="V93" s="64">
        <v>53.61406436449105</v>
      </c>
      <c r="W93" s="64">
        <v>11.69355</v>
      </c>
      <c r="X93" s="64">
        <v>0.11602627365729255</v>
      </c>
      <c r="Y93" s="207">
        <v>66</v>
      </c>
      <c r="Z93" s="64">
        <v>51.9</v>
      </c>
      <c r="AA93" s="64">
        <v>219</v>
      </c>
      <c r="AB93" s="64">
        <v>1.06</v>
      </c>
      <c r="AC93" s="202">
        <v>21</v>
      </c>
      <c r="AD93" s="64">
        <v>575.51428571428573</v>
      </c>
      <c r="AE93" s="64">
        <v>220.44316609314899</v>
      </c>
      <c r="AF93" s="64">
        <v>90.68</v>
      </c>
      <c r="AG93" s="64">
        <v>0.67700000000000005</v>
      </c>
      <c r="AH93" s="64">
        <v>0.35099999999999998</v>
      </c>
      <c r="AI93" s="66">
        <v>5426.939393939394</v>
      </c>
      <c r="AJ93" s="66">
        <v>516497.24324324325</v>
      </c>
      <c r="AK93" s="66">
        <v>0</v>
      </c>
      <c r="AL93" s="66">
        <v>620162</v>
      </c>
      <c r="AM93" s="66">
        <v>0</v>
      </c>
      <c r="AN93" s="66">
        <v>169</v>
      </c>
      <c r="AO93" s="66">
        <v>0</v>
      </c>
      <c r="AP93" s="64">
        <v>6.6</v>
      </c>
      <c r="AQ93" s="64">
        <v>8.6</v>
      </c>
      <c r="AR93" s="202">
        <v>3.9</v>
      </c>
      <c r="AS93" s="64">
        <v>-0.85</v>
      </c>
      <c r="AT93" s="64">
        <v>25</v>
      </c>
      <c r="AU93" s="64">
        <v>59.5</v>
      </c>
      <c r="AV93" s="64">
        <v>63.155540466308601</v>
      </c>
      <c r="AW93" s="64">
        <v>35.456299999999999</v>
      </c>
      <c r="AX93" s="64">
        <v>102</v>
      </c>
      <c r="AY93" s="64">
        <v>30.401340000000001</v>
      </c>
      <c r="AZ93" s="64">
        <v>86.696680000000001</v>
      </c>
      <c r="BA93" s="204" t="s">
        <v>478</v>
      </c>
      <c r="BB93" s="204">
        <v>8269381</v>
      </c>
      <c r="BC93" s="66">
        <v>7731095.6216070876</v>
      </c>
      <c r="BD93" s="66">
        <v>206139587</v>
      </c>
      <c r="BE93" s="202">
        <v>0</v>
      </c>
      <c r="BF93" s="202">
        <v>1.3830680000000002</v>
      </c>
      <c r="BG93" s="202">
        <v>2.0016586666666667</v>
      </c>
    </row>
    <row r="94" spans="1:59" s="8" customFormat="1">
      <c r="A94" t="s">
        <v>299</v>
      </c>
      <c r="B94" t="s">
        <v>244</v>
      </c>
      <c r="C94" s="110" t="s">
        <v>300</v>
      </c>
      <c r="D94" s="64" t="s">
        <v>478</v>
      </c>
      <c r="E94" s="203">
        <v>2167991</v>
      </c>
      <c r="F94" s="203">
        <v>1412488</v>
      </c>
      <c r="G94" s="66">
        <v>7951.6297097407041</v>
      </c>
      <c r="H94" s="64">
        <v>9.7022500000000012E-2</v>
      </c>
      <c r="I94" s="195">
        <v>830886.86956521741</v>
      </c>
      <c r="J94" s="64">
        <v>0</v>
      </c>
      <c r="K94" s="66">
        <v>0</v>
      </c>
      <c r="L94" s="66">
        <v>50</v>
      </c>
      <c r="M94" s="64">
        <v>0.99410170316696167</v>
      </c>
      <c r="N94" s="64">
        <v>1</v>
      </c>
      <c r="O94" s="64">
        <v>0.61099999999999999</v>
      </c>
      <c r="P94" s="64">
        <v>6.3678489112309597E-2</v>
      </c>
      <c r="Q94" s="64">
        <v>19549.549365015901</v>
      </c>
      <c r="R94" s="66">
        <v>648410404</v>
      </c>
      <c r="S94" s="66">
        <v>3491.9</v>
      </c>
      <c r="T94" s="66">
        <v>4407.8100000000004</v>
      </c>
      <c r="U94" s="64">
        <v>0.96644702532024462</v>
      </c>
      <c r="V94" s="64">
        <v>80.837685771108298</v>
      </c>
      <c r="W94" s="64">
        <v>8.7108000000000008</v>
      </c>
      <c r="X94" s="64">
        <v>9.669492695765522E-2</v>
      </c>
      <c r="Y94" s="207">
        <v>66</v>
      </c>
      <c r="Z94" s="64">
        <v>73.5</v>
      </c>
      <c r="AA94" s="64">
        <v>219</v>
      </c>
      <c r="AB94" s="64">
        <v>0.75</v>
      </c>
      <c r="AC94" s="202">
        <v>42</v>
      </c>
      <c r="AD94" s="64">
        <v>575.51428571428573</v>
      </c>
      <c r="AE94" s="64">
        <v>220.44316609314899</v>
      </c>
      <c r="AF94" s="64">
        <v>90.68</v>
      </c>
      <c r="AG94" s="64">
        <v>0.67700000000000005</v>
      </c>
      <c r="AH94" s="64">
        <v>0.35099999999999998</v>
      </c>
      <c r="AI94" s="66">
        <v>5426.939393939394</v>
      </c>
      <c r="AJ94" s="66">
        <v>516497.24324324325</v>
      </c>
      <c r="AK94" s="66">
        <v>0</v>
      </c>
      <c r="AL94" s="66" t="s">
        <v>478</v>
      </c>
      <c r="AM94" s="66">
        <v>0</v>
      </c>
      <c r="AN94" s="66">
        <v>0</v>
      </c>
      <c r="AO94" s="66">
        <v>0</v>
      </c>
      <c r="AP94" s="64">
        <v>8.6</v>
      </c>
      <c r="AQ94" s="64">
        <v>7.7</v>
      </c>
      <c r="AR94" s="202">
        <v>3.9</v>
      </c>
      <c r="AS94" s="64">
        <v>-0.85</v>
      </c>
      <c r="AT94" s="64">
        <v>25</v>
      </c>
      <c r="AU94" s="64">
        <v>59.5</v>
      </c>
      <c r="AV94" s="64">
        <v>63.155540466308601</v>
      </c>
      <c r="AW94" s="64">
        <v>35.456299999999999</v>
      </c>
      <c r="AX94" s="64">
        <v>102</v>
      </c>
      <c r="AY94" s="64">
        <v>30.401340000000001</v>
      </c>
      <c r="AZ94" s="64">
        <v>86.696680000000001</v>
      </c>
      <c r="BA94" s="204" t="s">
        <v>478</v>
      </c>
      <c r="BB94" s="204">
        <v>4673409</v>
      </c>
      <c r="BC94" s="66">
        <v>6355643.2280667648</v>
      </c>
      <c r="BD94" s="66">
        <v>206139587</v>
      </c>
      <c r="BE94" s="202">
        <v>0</v>
      </c>
      <c r="BF94" s="202">
        <v>1.3830680000000002</v>
      </c>
      <c r="BG94" s="202">
        <v>2.0016586666666667</v>
      </c>
    </row>
    <row r="95" spans="1:59" s="8" customFormat="1">
      <c r="A95" t="s">
        <v>301</v>
      </c>
      <c r="B95" t="s">
        <v>244</v>
      </c>
      <c r="C95" s="110" t="s">
        <v>302</v>
      </c>
      <c r="D95" s="64" t="s">
        <v>478</v>
      </c>
      <c r="E95" s="203">
        <v>1558376</v>
      </c>
      <c r="F95" s="203">
        <v>971046</v>
      </c>
      <c r="G95" s="66">
        <v>374.87294052100179</v>
      </c>
      <c r="H95" s="64">
        <v>8.791750000000001E-2</v>
      </c>
      <c r="I95" s="195">
        <v>830886.86956521741</v>
      </c>
      <c r="J95" s="64">
        <v>0</v>
      </c>
      <c r="K95" s="66">
        <v>0</v>
      </c>
      <c r="L95" s="66">
        <v>70</v>
      </c>
      <c r="M95" s="64">
        <v>0.99410170316696167</v>
      </c>
      <c r="N95" s="64">
        <v>7</v>
      </c>
      <c r="O95" s="64">
        <v>0.60699999999999998</v>
      </c>
      <c r="P95" s="64">
        <v>3.1464693844709901E-2</v>
      </c>
      <c r="Q95" s="64">
        <v>19549.549365015901</v>
      </c>
      <c r="R95" s="66">
        <v>648410404</v>
      </c>
      <c r="S95" s="66">
        <v>3491.9</v>
      </c>
      <c r="T95" s="66">
        <v>4407.8100000000004</v>
      </c>
      <c r="U95" s="64">
        <v>0.96644702532024462</v>
      </c>
      <c r="V95" s="64">
        <v>70.510148255288371</v>
      </c>
      <c r="W95" s="64">
        <v>5.62249</v>
      </c>
      <c r="X95" s="64">
        <v>8.0675498814800253E-2</v>
      </c>
      <c r="Y95" s="207">
        <v>66</v>
      </c>
      <c r="Z95" s="64">
        <v>76.599999999999994</v>
      </c>
      <c r="AA95" s="64">
        <v>219</v>
      </c>
      <c r="AB95" s="64">
        <v>0.67</v>
      </c>
      <c r="AC95" s="202">
        <v>42</v>
      </c>
      <c r="AD95" s="64">
        <v>575.51428571428573</v>
      </c>
      <c r="AE95" s="64">
        <v>220.44316609314899</v>
      </c>
      <c r="AF95" s="64">
        <v>90.68</v>
      </c>
      <c r="AG95" s="64">
        <v>0.67700000000000005</v>
      </c>
      <c r="AH95" s="64">
        <v>0.35099999999999998</v>
      </c>
      <c r="AI95" s="66">
        <v>5426.939393939394</v>
      </c>
      <c r="AJ95" s="66">
        <v>516497.24324324325</v>
      </c>
      <c r="AK95" s="66">
        <v>451.71428571428572</v>
      </c>
      <c r="AL95" s="66" t="s">
        <v>478</v>
      </c>
      <c r="AM95" s="66">
        <v>0</v>
      </c>
      <c r="AN95" s="66">
        <v>0</v>
      </c>
      <c r="AO95" s="66">
        <v>0</v>
      </c>
      <c r="AP95" s="64">
        <v>7.2</v>
      </c>
      <c r="AQ95" s="64">
        <v>9.5</v>
      </c>
      <c r="AR95" s="202">
        <v>3.9</v>
      </c>
      <c r="AS95" s="64">
        <v>-0.85</v>
      </c>
      <c r="AT95" s="64">
        <v>25</v>
      </c>
      <c r="AU95" s="64">
        <v>59.5</v>
      </c>
      <c r="AV95" s="64">
        <v>63.155540466308601</v>
      </c>
      <c r="AW95" s="64">
        <v>35.456299999999999</v>
      </c>
      <c r="AX95" s="64">
        <v>102</v>
      </c>
      <c r="AY95" s="64">
        <v>30.401340000000001</v>
      </c>
      <c r="AZ95" s="64">
        <v>86.696680000000001</v>
      </c>
      <c r="BA95" s="204" t="s">
        <v>478</v>
      </c>
      <c r="BB95" s="204">
        <v>4828740</v>
      </c>
      <c r="BC95" s="66">
        <v>6165371.7985321749</v>
      </c>
      <c r="BD95" s="66">
        <v>206139587</v>
      </c>
      <c r="BE95" s="202">
        <v>0</v>
      </c>
      <c r="BF95" s="202">
        <v>1.3830680000000002</v>
      </c>
      <c r="BG95" s="202">
        <v>2.0016586666666667</v>
      </c>
    </row>
    <row r="96" spans="1:59" s="8" customFormat="1">
      <c r="A96" t="s">
        <v>303</v>
      </c>
      <c r="B96" t="s">
        <v>244</v>
      </c>
      <c r="C96" s="110" t="s">
        <v>304</v>
      </c>
      <c r="D96" s="64" t="s">
        <v>478</v>
      </c>
      <c r="E96" s="203">
        <v>1050653</v>
      </c>
      <c r="F96" s="203">
        <v>588840</v>
      </c>
      <c r="G96" s="66">
        <v>1044.3960729312937</v>
      </c>
      <c r="H96" s="64">
        <v>7.2362500000000024E-2</v>
      </c>
      <c r="I96" s="195">
        <v>830886.86956521741</v>
      </c>
      <c r="J96" s="64">
        <v>0</v>
      </c>
      <c r="K96" s="66">
        <v>3</v>
      </c>
      <c r="L96" s="66">
        <v>47</v>
      </c>
      <c r="M96" s="64">
        <v>0.99410170316696167</v>
      </c>
      <c r="N96" s="64">
        <v>4</v>
      </c>
      <c r="O96" s="64">
        <v>0.60299999999999998</v>
      </c>
      <c r="P96" s="64">
        <v>8.0874030116017501E-2</v>
      </c>
      <c r="Q96" s="64">
        <v>19549.549365015901</v>
      </c>
      <c r="R96" s="66">
        <v>648410404</v>
      </c>
      <c r="S96" s="66">
        <v>3491.9</v>
      </c>
      <c r="T96" s="66">
        <v>4407.8100000000004</v>
      </c>
      <c r="U96" s="64">
        <v>0.96644702532024462</v>
      </c>
      <c r="V96" s="64">
        <v>66.441137226541315</v>
      </c>
      <c r="W96" s="64">
        <v>5.0193000000000003</v>
      </c>
      <c r="X96" s="64">
        <v>0.14506421527046495</v>
      </c>
      <c r="Y96" s="207">
        <v>66</v>
      </c>
      <c r="Z96" s="64">
        <v>61.6</v>
      </c>
      <c r="AA96" s="64">
        <v>219</v>
      </c>
      <c r="AB96" s="64">
        <v>0.8</v>
      </c>
      <c r="AC96" s="202">
        <v>45</v>
      </c>
      <c r="AD96" s="64">
        <v>575.51428571428573</v>
      </c>
      <c r="AE96" s="64">
        <v>220.44316609314899</v>
      </c>
      <c r="AF96" s="64">
        <v>90.68</v>
      </c>
      <c r="AG96" s="64">
        <v>0.67700000000000005</v>
      </c>
      <c r="AH96" s="64">
        <v>0.35099999999999998</v>
      </c>
      <c r="AI96" s="66">
        <v>5426.939393939394</v>
      </c>
      <c r="AJ96" s="66">
        <v>516497.24324324325</v>
      </c>
      <c r="AK96" s="66">
        <v>0</v>
      </c>
      <c r="AL96" s="66" t="s">
        <v>478</v>
      </c>
      <c r="AM96" s="66">
        <v>0</v>
      </c>
      <c r="AN96" s="66">
        <v>0</v>
      </c>
      <c r="AO96" s="66">
        <v>0</v>
      </c>
      <c r="AP96" s="64">
        <v>5.7</v>
      </c>
      <c r="AQ96" s="64">
        <v>11.8</v>
      </c>
      <c r="AR96" s="202">
        <v>3.9</v>
      </c>
      <c r="AS96" s="64">
        <v>-0.85</v>
      </c>
      <c r="AT96" s="64">
        <v>25</v>
      </c>
      <c r="AU96" s="64">
        <v>59.5</v>
      </c>
      <c r="AV96" s="64">
        <v>63.155540466308601</v>
      </c>
      <c r="AW96" s="64">
        <v>35.456299999999999</v>
      </c>
      <c r="AX96" s="64">
        <v>102</v>
      </c>
      <c r="AY96" s="64">
        <v>30.401340000000001</v>
      </c>
      <c r="AZ96" s="64">
        <v>86.696680000000001</v>
      </c>
      <c r="BA96" s="204" t="s">
        <v>478</v>
      </c>
      <c r="BB96" s="204">
        <v>8470586</v>
      </c>
      <c r="BC96" s="66">
        <v>10781112.95288717</v>
      </c>
      <c r="BD96" s="66">
        <v>206139587</v>
      </c>
      <c r="BE96" s="202">
        <v>0</v>
      </c>
      <c r="BF96" s="202">
        <v>1.3830680000000002</v>
      </c>
      <c r="BG96" s="202">
        <v>2.0016586666666667</v>
      </c>
    </row>
    <row r="97" spans="1:59" s="8" customFormat="1">
      <c r="A97" t="s">
        <v>305</v>
      </c>
      <c r="B97" t="s">
        <v>244</v>
      </c>
      <c r="C97" s="110" t="s">
        <v>306</v>
      </c>
      <c r="D97" s="64">
        <v>1.5789473684210527</v>
      </c>
      <c r="E97" s="203">
        <v>1546012</v>
      </c>
      <c r="F97" s="203">
        <v>922013</v>
      </c>
      <c r="G97" s="66">
        <v>1005.8441518673748</v>
      </c>
      <c r="H97" s="64">
        <v>8.0047499999999994E-2</v>
      </c>
      <c r="I97" s="195">
        <v>830886.86956521741</v>
      </c>
      <c r="J97" s="64">
        <v>4.3478260869565216E-2</v>
      </c>
      <c r="K97" s="66">
        <v>3</v>
      </c>
      <c r="L97" s="66">
        <v>264</v>
      </c>
      <c r="M97" s="64">
        <v>0.99410170316696167</v>
      </c>
      <c r="N97" s="64">
        <v>514</v>
      </c>
      <c r="O97" s="64">
        <v>0.56299999999999994</v>
      </c>
      <c r="P97" s="64">
        <v>0.1944775462750894</v>
      </c>
      <c r="Q97" s="64">
        <v>19549.549365015901</v>
      </c>
      <c r="R97" s="66">
        <v>648410404</v>
      </c>
      <c r="S97" s="66">
        <v>3491.9</v>
      </c>
      <c r="T97" s="66">
        <v>4407.8100000000004</v>
      </c>
      <c r="U97" s="64">
        <v>0.96644702532024462</v>
      </c>
      <c r="V97" s="64">
        <v>115.86024498282409</v>
      </c>
      <c r="W97" s="64">
        <v>4.0254200000000004</v>
      </c>
      <c r="X97" s="64">
        <v>8.579524111976583E-2</v>
      </c>
      <c r="Y97" s="207">
        <v>66</v>
      </c>
      <c r="Z97" s="64">
        <v>63.5</v>
      </c>
      <c r="AA97" s="64">
        <v>219</v>
      </c>
      <c r="AB97" s="64">
        <v>1.58</v>
      </c>
      <c r="AC97" s="202">
        <v>320</v>
      </c>
      <c r="AD97" s="64">
        <v>575.51428571428573</v>
      </c>
      <c r="AE97" s="64">
        <v>220.44316609314899</v>
      </c>
      <c r="AF97" s="64">
        <v>90.68</v>
      </c>
      <c r="AG97" s="64">
        <v>0.67700000000000005</v>
      </c>
      <c r="AH97" s="64">
        <v>0.35099999999999998</v>
      </c>
      <c r="AI97" s="66">
        <v>5426.939393939394</v>
      </c>
      <c r="AJ97" s="66">
        <v>516497.24324324325</v>
      </c>
      <c r="AK97" s="66">
        <v>0</v>
      </c>
      <c r="AL97" s="66">
        <v>1003906</v>
      </c>
      <c r="AM97" s="66">
        <v>54457</v>
      </c>
      <c r="AN97" s="66">
        <v>0</v>
      </c>
      <c r="AO97" s="66">
        <v>0</v>
      </c>
      <c r="AP97" s="64">
        <v>5.8</v>
      </c>
      <c r="AQ97" s="64">
        <v>6</v>
      </c>
      <c r="AR97" s="202">
        <v>3.9</v>
      </c>
      <c r="AS97" s="64">
        <v>-0.85</v>
      </c>
      <c r="AT97" s="64">
        <v>25</v>
      </c>
      <c r="AU97" s="64">
        <v>59.5</v>
      </c>
      <c r="AV97" s="64">
        <v>63.155540466308601</v>
      </c>
      <c r="AW97" s="64">
        <v>35.456299999999999</v>
      </c>
      <c r="AX97" s="64">
        <v>102</v>
      </c>
      <c r="AY97" s="64">
        <v>23.945440000000001</v>
      </c>
      <c r="AZ97" s="64">
        <v>66.289580000000001</v>
      </c>
      <c r="BA97" s="204" t="s">
        <v>478</v>
      </c>
      <c r="BB97" s="204">
        <v>4843918</v>
      </c>
      <c r="BC97" s="66">
        <v>5685755.6053908411</v>
      </c>
      <c r="BD97" s="66">
        <v>206139587</v>
      </c>
      <c r="BE97" s="202">
        <v>0</v>
      </c>
      <c r="BF97" s="202">
        <v>1.3830680000000002</v>
      </c>
      <c r="BG97" s="202">
        <v>2.0016586666666667</v>
      </c>
    </row>
    <row r="98" spans="1:59" s="8" customFormat="1">
      <c r="A98" t="s">
        <v>307</v>
      </c>
      <c r="B98" t="s">
        <v>244</v>
      </c>
      <c r="C98" s="110" t="s">
        <v>308</v>
      </c>
      <c r="D98" s="64">
        <v>2</v>
      </c>
      <c r="E98" s="203">
        <v>2422850</v>
      </c>
      <c r="F98" s="203">
        <v>1932319</v>
      </c>
      <c r="G98" s="66">
        <v>417720.41384501266</v>
      </c>
      <c r="H98" s="64">
        <v>9.3412499999999982E-2</v>
      </c>
      <c r="I98" s="195">
        <v>830886.86956521741</v>
      </c>
      <c r="J98" s="64">
        <v>0</v>
      </c>
      <c r="K98" s="66">
        <v>0</v>
      </c>
      <c r="L98" s="66">
        <v>243</v>
      </c>
      <c r="M98" s="64">
        <v>0.99410170316696167</v>
      </c>
      <c r="N98" s="64">
        <v>14</v>
      </c>
      <c r="O98" s="64">
        <v>0.60099999999999998</v>
      </c>
      <c r="P98" s="64">
        <v>3.5121213693259601E-2</v>
      </c>
      <c r="Q98" s="64">
        <v>19549.549365015901</v>
      </c>
      <c r="R98" s="66">
        <v>648410404</v>
      </c>
      <c r="S98" s="66">
        <v>3491.9</v>
      </c>
      <c r="T98" s="66">
        <v>4407.8100000000004</v>
      </c>
      <c r="U98" s="64">
        <v>0.96644702532024462</v>
      </c>
      <c r="V98" s="64">
        <v>81.58367112637859</v>
      </c>
      <c r="W98" s="64">
        <v>10.389609999999999</v>
      </c>
      <c r="X98" s="64">
        <v>0.13598326559774979</v>
      </c>
      <c r="Y98" s="207">
        <v>66</v>
      </c>
      <c r="Z98" s="64">
        <v>72.8</v>
      </c>
      <c r="AA98" s="64">
        <v>219</v>
      </c>
      <c r="AB98" s="64">
        <v>3.43</v>
      </c>
      <c r="AC98" s="202">
        <v>10</v>
      </c>
      <c r="AD98" s="64">
        <v>575.51428571428573</v>
      </c>
      <c r="AE98" s="64">
        <v>220.44316609314899</v>
      </c>
      <c r="AF98" s="64">
        <v>90.68</v>
      </c>
      <c r="AG98" s="64">
        <v>0.67700000000000005</v>
      </c>
      <c r="AH98" s="64">
        <v>0.35099999999999998</v>
      </c>
      <c r="AI98" s="66">
        <v>5426.939393939394</v>
      </c>
      <c r="AJ98" s="66">
        <v>866809.74324324331</v>
      </c>
      <c r="AK98" s="66">
        <v>0</v>
      </c>
      <c r="AL98" s="66">
        <v>474871</v>
      </c>
      <c r="AM98" s="66">
        <v>0</v>
      </c>
      <c r="AN98" s="66">
        <v>0</v>
      </c>
      <c r="AO98" s="66">
        <v>0</v>
      </c>
      <c r="AP98" s="64">
        <v>6.1</v>
      </c>
      <c r="AQ98" s="64">
        <v>4.4000000000000004</v>
      </c>
      <c r="AR98" s="202">
        <v>3.9</v>
      </c>
      <c r="AS98" s="64">
        <v>-0.85</v>
      </c>
      <c r="AT98" s="64">
        <v>25</v>
      </c>
      <c r="AU98" s="64">
        <v>59.5</v>
      </c>
      <c r="AV98" s="64">
        <v>63.155540466308601</v>
      </c>
      <c r="AW98" s="64">
        <v>35.456299999999999</v>
      </c>
      <c r="AX98" s="64">
        <v>102</v>
      </c>
      <c r="AY98" s="64">
        <v>37.077260000000003</v>
      </c>
      <c r="AZ98" s="64">
        <v>79.588390000000004</v>
      </c>
      <c r="BA98" s="204" t="s">
        <v>478</v>
      </c>
      <c r="BB98" s="204">
        <v>8683579</v>
      </c>
      <c r="BC98" s="66">
        <v>11898583.58698274</v>
      </c>
      <c r="BD98" s="66">
        <v>206139587</v>
      </c>
      <c r="BE98" s="202">
        <v>0</v>
      </c>
      <c r="BF98" s="202">
        <v>1.3830680000000002</v>
      </c>
      <c r="BG98" s="202">
        <v>2.0016586666666667</v>
      </c>
    </row>
    <row r="99" spans="1:59" s="8" customFormat="1">
      <c r="A99" t="s">
        <v>309</v>
      </c>
      <c r="B99" t="s">
        <v>244</v>
      </c>
      <c r="C99" s="110" t="s">
        <v>310</v>
      </c>
      <c r="D99" s="64">
        <v>1.9714285714285715</v>
      </c>
      <c r="E99" s="203">
        <v>1118306</v>
      </c>
      <c r="F99" s="203">
        <v>276062</v>
      </c>
      <c r="G99" s="66">
        <v>64027.117264586195</v>
      </c>
      <c r="H99" s="64">
        <v>6.6849999999999993E-2</v>
      </c>
      <c r="I99" s="195">
        <v>830886.86956521741</v>
      </c>
      <c r="J99" s="64">
        <v>0</v>
      </c>
      <c r="K99" s="66">
        <v>3</v>
      </c>
      <c r="L99" s="66">
        <v>314</v>
      </c>
      <c r="M99" s="64">
        <v>0.99410170316696167</v>
      </c>
      <c r="N99" s="64">
        <v>0</v>
      </c>
      <c r="O99" s="64">
        <v>0.39700000000000002</v>
      </c>
      <c r="P99" s="64">
        <v>0.43719370980280331</v>
      </c>
      <c r="Q99" s="64">
        <v>19549.549365015901</v>
      </c>
      <c r="R99" s="66">
        <v>648410404</v>
      </c>
      <c r="S99" s="66">
        <v>3491.9</v>
      </c>
      <c r="T99" s="66">
        <v>4407.8100000000004</v>
      </c>
      <c r="U99" s="64">
        <v>0.96644702532024462</v>
      </c>
      <c r="V99" s="64">
        <v>162.04352015910322</v>
      </c>
      <c r="W99" s="64">
        <v>7.3713499999999996</v>
      </c>
      <c r="X99" s="64">
        <v>0.1162354283162876</v>
      </c>
      <c r="Y99" s="207">
        <v>66</v>
      </c>
      <c r="Z99" s="64">
        <v>19</v>
      </c>
      <c r="AA99" s="64">
        <v>219</v>
      </c>
      <c r="AB99" s="64">
        <v>0.32</v>
      </c>
      <c r="AC99" s="202">
        <v>901</v>
      </c>
      <c r="AD99" s="64">
        <v>575.51428571428573</v>
      </c>
      <c r="AE99" s="64">
        <v>220.44316609314899</v>
      </c>
      <c r="AF99" s="64">
        <v>90.68</v>
      </c>
      <c r="AG99" s="64">
        <v>0.67700000000000005</v>
      </c>
      <c r="AH99" s="64">
        <v>0.35099999999999998</v>
      </c>
      <c r="AI99" s="66">
        <v>5426.939393939394</v>
      </c>
      <c r="AJ99" s="66">
        <v>516497.24324324325</v>
      </c>
      <c r="AK99" s="66">
        <v>451.71428571428572</v>
      </c>
      <c r="AL99" s="66">
        <v>1766024</v>
      </c>
      <c r="AM99" s="66">
        <v>94729</v>
      </c>
      <c r="AN99" s="66">
        <v>0</v>
      </c>
      <c r="AO99" s="66">
        <v>0</v>
      </c>
      <c r="AP99" s="64">
        <v>14.2</v>
      </c>
      <c r="AQ99" s="64">
        <v>21.1</v>
      </c>
      <c r="AR99" s="202">
        <v>3.9</v>
      </c>
      <c r="AS99" s="64">
        <v>-0.85</v>
      </c>
      <c r="AT99" s="64">
        <v>25</v>
      </c>
      <c r="AU99" s="64">
        <v>59.5</v>
      </c>
      <c r="AV99" s="64">
        <v>63.155540466308601</v>
      </c>
      <c r="AW99" s="64">
        <v>35.456299999999999</v>
      </c>
      <c r="AX99" s="64">
        <v>102</v>
      </c>
      <c r="AY99" s="64">
        <v>30.89068</v>
      </c>
      <c r="AZ99" s="64">
        <v>60.112929999999999</v>
      </c>
      <c r="BA99" s="204" t="s">
        <v>478</v>
      </c>
      <c r="BB99" s="204">
        <v>6087978</v>
      </c>
      <c r="BC99" s="66">
        <v>6866164.7777784579</v>
      </c>
      <c r="BD99" s="66">
        <v>206139587</v>
      </c>
      <c r="BE99" s="202">
        <v>0</v>
      </c>
      <c r="BF99" s="202">
        <v>1.3830680000000002</v>
      </c>
      <c r="BG99" s="202">
        <v>2.0016586666666667</v>
      </c>
    </row>
    <row r="100" spans="1:59" s="8" customFormat="1">
      <c r="A100" t="s">
        <v>311</v>
      </c>
      <c r="B100" t="s">
        <v>244</v>
      </c>
      <c r="C100" s="110" t="s">
        <v>312</v>
      </c>
      <c r="D100" s="64">
        <v>1.3013698630136987</v>
      </c>
      <c r="E100" s="203">
        <v>911735</v>
      </c>
      <c r="F100" s="203">
        <v>748989</v>
      </c>
      <c r="G100" s="66">
        <v>25563.760731400023</v>
      </c>
      <c r="H100" s="64">
        <v>0.10713250000000003</v>
      </c>
      <c r="I100" s="195">
        <v>830886.86956521741</v>
      </c>
      <c r="J100" s="64">
        <v>0</v>
      </c>
      <c r="K100" s="66">
        <v>3</v>
      </c>
      <c r="L100" s="66">
        <v>193</v>
      </c>
      <c r="M100" s="64">
        <v>0.99410170316696167</v>
      </c>
      <c r="N100" s="64">
        <v>124</v>
      </c>
      <c r="O100" s="64">
        <v>0.52700000000000002</v>
      </c>
      <c r="P100" s="64">
        <v>0.27019756642463921</v>
      </c>
      <c r="Q100" s="64">
        <v>19549.549365015901</v>
      </c>
      <c r="R100" s="66">
        <v>648410404</v>
      </c>
      <c r="S100" s="66">
        <v>3491.9</v>
      </c>
      <c r="T100" s="66">
        <v>4407.8100000000004</v>
      </c>
      <c r="U100" s="64">
        <v>0.96644702532024462</v>
      </c>
      <c r="V100" s="64">
        <v>146.15500090399567</v>
      </c>
      <c r="W100" s="64">
        <v>2.65957</v>
      </c>
      <c r="X100" s="64">
        <v>6.5652738090460794E-2</v>
      </c>
      <c r="Y100" s="207">
        <v>66</v>
      </c>
      <c r="Z100" s="64">
        <v>40.799999999999997</v>
      </c>
      <c r="AA100" s="64">
        <v>219</v>
      </c>
      <c r="AB100" s="64">
        <v>2.35</v>
      </c>
      <c r="AC100" s="202">
        <v>65</v>
      </c>
      <c r="AD100" s="64">
        <v>575.51428571428573</v>
      </c>
      <c r="AE100" s="64">
        <v>220.44316609314899</v>
      </c>
      <c r="AF100" s="64">
        <v>90.68</v>
      </c>
      <c r="AG100" s="64">
        <v>0.67700000000000005</v>
      </c>
      <c r="AH100" s="64">
        <v>0.35099999999999998</v>
      </c>
      <c r="AI100" s="66">
        <v>7569.7965367965371</v>
      </c>
      <c r="AJ100" s="66">
        <v>693153.49324324331</v>
      </c>
      <c r="AK100" s="66">
        <v>0</v>
      </c>
      <c r="AL100" s="66">
        <v>608353</v>
      </c>
      <c r="AM100" s="66">
        <v>101834</v>
      </c>
      <c r="AN100" s="66">
        <v>11443</v>
      </c>
      <c r="AO100" s="66">
        <v>0</v>
      </c>
      <c r="AP100" s="64">
        <v>4.2</v>
      </c>
      <c r="AQ100" s="64">
        <v>9.1999999999999993</v>
      </c>
      <c r="AR100" s="202">
        <v>3.9</v>
      </c>
      <c r="AS100" s="64">
        <v>-0.85</v>
      </c>
      <c r="AT100" s="64">
        <v>25</v>
      </c>
      <c r="AU100" s="64">
        <v>59.5</v>
      </c>
      <c r="AV100" s="64">
        <v>63.155540466308601</v>
      </c>
      <c r="AW100" s="64">
        <v>35.456299999999999</v>
      </c>
      <c r="AX100" s="64">
        <v>102</v>
      </c>
      <c r="AY100" s="64">
        <v>41.782440000000001</v>
      </c>
      <c r="AZ100" s="64">
        <v>57.21105</v>
      </c>
      <c r="BA100" s="204" t="s">
        <v>478</v>
      </c>
      <c r="BB100" s="204">
        <v>3673846</v>
      </c>
      <c r="BC100" s="66">
        <v>3808457.1156377569</v>
      </c>
      <c r="BD100" s="66">
        <v>206139587</v>
      </c>
      <c r="BE100" s="202">
        <v>0</v>
      </c>
      <c r="BF100" s="202">
        <v>1.3830680000000002</v>
      </c>
      <c r="BG100" s="202">
        <v>2.0016586666666667</v>
      </c>
    </row>
    <row r="101" spans="1:59" s="8" customFormat="1">
      <c r="A101" t="s">
        <v>313</v>
      </c>
      <c r="B101" t="s">
        <v>244</v>
      </c>
      <c r="C101" s="110" t="s">
        <v>314</v>
      </c>
      <c r="D101" s="64">
        <v>2.7</v>
      </c>
      <c r="E101" s="203">
        <v>1153993</v>
      </c>
      <c r="F101" s="203">
        <v>320600</v>
      </c>
      <c r="G101" s="66">
        <v>66611.00989211585</v>
      </c>
      <c r="H101" s="64">
        <v>0.10031425000000001</v>
      </c>
      <c r="I101" s="195">
        <v>830886.86956521741</v>
      </c>
      <c r="J101" s="64">
        <v>0</v>
      </c>
      <c r="K101" s="66">
        <v>4</v>
      </c>
      <c r="L101" s="66">
        <v>141</v>
      </c>
      <c r="M101" s="64">
        <v>0.99410170316696167</v>
      </c>
      <c r="N101" s="64">
        <v>170</v>
      </c>
      <c r="O101" s="64">
        <v>0.439</v>
      </c>
      <c r="P101" s="64">
        <v>0.34278484931951009</v>
      </c>
      <c r="Q101" s="64">
        <v>19549.549365015901</v>
      </c>
      <c r="R101" s="66">
        <v>648410404</v>
      </c>
      <c r="S101" s="66">
        <v>3491.9</v>
      </c>
      <c r="T101" s="66">
        <v>4407.8100000000004</v>
      </c>
      <c r="U101" s="64">
        <v>0.96644702532024462</v>
      </c>
      <c r="V101" s="64">
        <v>128.77451093834748</v>
      </c>
      <c r="W101" s="64">
        <v>11.27633</v>
      </c>
      <c r="X101" s="64">
        <v>6.6376595084200157E-2</v>
      </c>
      <c r="Y101" s="207">
        <v>66</v>
      </c>
      <c r="Z101" s="64">
        <v>45.5</v>
      </c>
      <c r="AA101" s="64">
        <v>219</v>
      </c>
      <c r="AB101" s="64">
        <v>0.46</v>
      </c>
      <c r="AC101" s="202">
        <v>2155</v>
      </c>
      <c r="AD101" s="64">
        <v>575.51428571428573</v>
      </c>
      <c r="AE101" s="64">
        <v>220.44316609314899</v>
      </c>
      <c r="AF101" s="64">
        <v>90.68</v>
      </c>
      <c r="AG101" s="64">
        <v>0.67700000000000005</v>
      </c>
      <c r="AH101" s="64">
        <v>0.35099999999999998</v>
      </c>
      <c r="AI101" s="66">
        <v>5426.939393939394</v>
      </c>
      <c r="AJ101" s="66">
        <v>691653.49324324331</v>
      </c>
      <c r="AK101" s="66">
        <v>903.42857142857144</v>
      </c>
      <c r="AL101" s="66">
        <v>1508273</v>
      </c>
      <c r="AM101" s="66">
        <v>155030</v>
      </c>
      <c r="AN101" s="66">
        <v>0</v>
      </c>
      <c r="AO101" s="66">
        <v>356123</v>
      </c>
      <c r="AP101" s="64">
        <v>13.1</v>
      </c>
      <c r="AQ101" s="64">
        <v>36.799999999999997</v>
      </c>
      <c r="AR101" s="202">
        <v>3.9</v>
      </c>
      <c r="AS101" s="64">
        <v>-0.85</v>
      </c>
      <c r="AT101" s="64">
        <v>25</v>
      </c>
      <c r="AU101" s="64">
        <v>59.5</v>
      </c>
      <c r="AV101" s="64">
        <v>63.155540466308601</v>
      </c>
      <c r="AW101" s="64">
        <v>35.456299999999999</v>
      </c>
      <c r="AX101" s="64">
        <v>102</v>
      </c>
      <c r="AY101" s="64">
        <v>41.782440000000001</v>
      </c>
      <c r="AZ101" s="64">
        <v>57.21105</v>
      </c>
      <c r="BA101" s="204" t="s">
        <v>478</v>
      </c>
      <c r="BB101" s="204">
        <v>4887043</v>
      </c>
      <c r="BC101" s="66">
        <v>4666259.0239216071</v>
      </c>
      <c r="BD101" s="66">
        <v>206139587</v>
      </c>
      <c r="BE101" s="202">
        <v>0</v>
      </c>
      <c r="BF101" s="202">
        <v>1.3830680000000002</v>
      </c>
      <c r="BG101" s="202">
        <v>2.0016586666666667</v>
      </c>
    </row>
    <row r="102" spans="1:59" s="8" customFormat="1">
      <c r="A102" t="s">
        <v>315</v>
      </c>
      <c r="B102" t="s">
        <v>244</v>
      </c>
      <c r="C102" s="110" t="s">
        <v>316</v>
      </c>
      <c r="D102" s="64">
        <v>2.3636363636363638</v>
      </c>
      <c r="E102" s="203">
        <v>2116571</v>
      </c>
      <c r="F102" s="203">
        <v>454050</v>
      </c>
      <c r="G102" s="66">
        <v>33845.121736588364</v>
      </c>
      <c r="H102" s="64">
        <v>5.7612999999999991E-2</v>
      </c>
      <c r="I102" s="195">
        <v>830886.86956521741</v>
      </c>
      <c r="J102" s="64">
        <v>0</v>
      </c>
      <c r="K102" s="66">
        <v>5</v>
      </c>
      <c r="L102" s="66">
        <v>733</v>
      </c>
      <c r="M102" s="64">
        <v>0.99410170316696167</v>
      </c>
      <c r="N102" s="64">
        <v>0</v>
      </c>
      <c r="O102" s="64">
        <v>0.39200000000000002</v>
      </c>
      <c r="P102" s="64">
        <v>0.39126714801392559</v>
      </c>
      <c r="Q102" s="64">
        <v>19549.549365015901</v>
      </c>
      <c r="R102" s="66">
        <v>648410404</v>
      </c>
      <c r="S102" s="66">
        <v>3491.9</v>
      </c>
      <c r="T102" s="66">
        <v>4407.8100000000004</v>
      </c>
      <c r="U102" s="64">
        <v>0.96644702532024462</v>
      </c>
      <c r="V102" s="64">
        <v>142.59946031459049</v>
      </c>
      <c r="W102" s="64">
        <v>6.4257</v>
      </c>
      <c r="X102" s="64">
        <v>0.10609597419544102</v>
      </c>
      <c r="Y102" s="207">
        <v>66</v>
      </c>
      <c r="Z102" s="64">
        <v>12.2</v>
      </c>
      <c r="AA102" s="64">
        <v>219</v>
      </c>
      <c r="AB102" s="64">
        <v>0.25</v>
      </c>
      <c r="AC102" s="202">
        <v>1960</v>
      </c>
      <c r="AD102" s="64">
        <v>575.51428571428573</v>
      </c>
      <c r="AE102" s="64">
        <v>220.44316609314899</v>
      </c>
      <c r="AF102" s="64">
        <v>90.68</v>
      </c>
      <c r="AG102" s="64">
        <v>0.67700000000000005</v>
      </c>
      <c r="AH102" s="64">
        <v>0.35099999999999998</v>
      </c>
      <c r="AI102" s="66">
        <v>5426.939393939394</v>
      </c>
      <c r="AJ102" s="66">
        <v>516497.24324324325</v>
      </c>
      <c r="AK102" s="66">
        <v>451.71428571428572</v>
      </c>
      <c r="AL102" s="66">
        <v>1728432</v>
      </c>
      <c r="AM102" s="66">
        <v>160498</v>
      </c>
      <c r="AN102" s="66">
        <v>0</v>
      </c>
      <c r="AO102" s="66">
        <v>0</v>
      </c>
      <c r="AP102" s="64">
        <v>9.5</v>
      </c>
      <c r="AQ102" s="64">
        <v>19.8</v>
      </c>
      <c r="AR102" s="202">
        <v>3.9</v>
      </c>
      <c r="AS102" s="64">
        <v>-0.85</v>
      </c>
      <c r="AT102" s="64">
        <v>25</v>
      </c>
      <c r="AU102" s="64">
        <v>59.5</v>
      </c>
      <c r="AV102" s="64">
        <v>63.155540466308601</v>
      </c>
      <c r="AW102" s="64">
        <v>35.456299999999999</v>
      </c>
      <c r="AX102" s="64">
        <v>102</v>
      </c>
      <c r="AY102" s="64">
        <v>30.89068</v>
      </c>
      <c r="AZ102" s="64">
        <v>60.112929999999999</v>
      </c>
      <c r="BA102" s="204" t="s">
        <v>478</v>
      </c>
      <c r="BB102" s="204">
        <v>5413022</v>
      </c>
      <c r="BC102" s="66">
        <v>5916899.5378770726</v>
      </c>
      <c r="BD102" s="66">
        <v>206139587</v>
      </c>
      <c r="BE102" s="202">
        <v>0</v>
      </c>
      <c r="BF102" s="202">
        <v>1.3830680000000002</v>
      </c>
      <c r="BG102" s="202">
        <v>2.0016586666666667</v>
      </c>
    </row>
    <row r="103" spans="1:59" s="8" customFormat="1">
      <c r="A103" t="s">
        <v>318</v>
      </c>
      <c r="B103" t="s">
        <v>319</v>
      </c>
      <c r="C103" s="110" t="s">
        <v>320</v>
      </c>
      <c r="D103" s="64">
        <v>1.3636363636363635</v>
      </c>
      <c r="E103" s="203">
        <v>61887</v>
      </c>
      <c r="F103" s="203">
        <v>312777</v>
      </c>
      <c r="G103" s="66">
        <v>0</v>
      </c>
      <c r="H103" s="64">
        <v>9.1159999999999991E-2</v>
      </c>
      <c r="I103" s="195">
        <v>91030.521739130432</v>
      </c>
      <c r="J103" s="64">
        <v>4.3478260869565216E-2</v>
      </c>
      <c r="K103" s="66">
        <v>0</v>
      </c>
      <c r="L103" s="66">
        <v>8</v>
      </c>
      <c r="M103" s="64">
        <v>2.4634726345539093E-2</v>
      </c>
      <c r="N103" s="64">
        <v>0</v>
      </c>
      <c r="O103" s="64">
        <v>0.61399999999999999</v>
      </c>
      <c r="P103" s="64">
        <v>8.3712300782272903E-2</v>
      </c>
      <c r="Q103" s="64">
        <v>2935.90698242188</v>
      </c>
      <c r="R103" s="66">
        <v>11970067</v>
      </c>
      <c r="S103" s="66">
        <v>1336.76</v>
      </c>
      <c r="T103" s="66">
        <v>1454.48</v>
      </c>
      <c r="U103" s="64">
        <v>5.4312977044467639</v>
      </c>
      <c r="V103" s="64">
        <v>23.864029151483599</v>
      </c>
      <c r="W103" s="64">
        <v>5.7652700000000001</v>
      </c>
      <c r="X103" s="64">
        <v>0.28803423101311204</v>
      </c>
      <c r="Y103" s="207">
        <v>87</v>
      </c>
      <c r="Z103" s="64">
        <v>97</v>
      </c>
      <c r="AA103" s="64">
        <v>112</v>
      </c>
      <c r="AB103" s="64">
        <v>0.26</v>
      </c>
      <c r="AC103" s="64">
        <v>0</v>
      </c>
      <c r="AD103" s="64">
        <v>43.384615384615387</v>
      </c>
      <c r="AE103" s="64">
        <v>167.077739135451</v>
      </c>
      <c r="AF103" s="64">
        <v>25.92</v>
      </c>
      <c r="AG103" s="64">
        <v>0.505</v>
      </c>
      <c r="AH103" s="64">
        <v>0.36199999999999999</v>
      </c>
      <c r="AI103" s="66">
        <v>0</v>
      </c>
      <c r="AJ103" s="66">
        <v>6670</v>
      </c>
      <c r="AK103" s="66">
        <v>0</v>
      </c>
      <c r="AL103" s="66">
        <v>73446</v>
      </c>
      <c r="AM103" s="66">
        <v>0</v>
      </c>
      <c r="AN103" s="66">
        <v>0</v>
      </c>
      <c r="AO103" s="66">
        <v>0</v>
      </c>
      <c r="AP103" s="64">
        <v>4.9000000000000004</v>
      </c>
      <c r="AQ103" s="64">
        <v>5.0999999999999996</v>
      </c>
      <c r="AR103" s="202">
        <v>3.12</v>
      </c>
      <c r="AS103" s="64">
        <v>7.0000000000000007E-2</v>
      </c>
      <c r="AT103" s="64">
        <v>43</v>
      </c>
      <c r="AU103" s="64">
        <v>100</v>
      </c>
      <c r="AV103" s="64">
        <v>58</v>
      </c>
      <c r="AW103" s="64">
        <v>59.983199999999997</v>
      </c>
      <c r="AX103" s="64">
        <v>120</v>
      </c>
      <c r="AY103" s="64">
        <v>67.353930000000005</v>
      </c>
      <c r="AZ103" s="64">
        <v>99.64622</v>
      </c>
      <c r="BA103" s="204" t="s">
        <v>478</v>
      </c>
      <c r="BB103" s="204">
        <v>4146593</v>
      </c>
      <c r="BC103" s="66">
        <v>4783179.1202052422</v>
      </c>
      <c r="BD103" s="66">
        <v>16743930</v>
      </c>
      <c r="BE103" s="202">
        <v>7.6928999999999997E-2</v>
      </c>
      <c r="BF103" s="202">
        <v>1.575</v>
      </c>
      <c r="BG103" s="202">
        <v>0.40378633333333336</v>
      </c>
    </row>
    <row r="104" spans="1:59" s="8" customFormat="1">
      <c r="A104" t="s">
        <v>321</v>
      </c>
      <c r="B104" t="s">
        <v>319</v>
      </c>
      <c r="C104" s="110" t="s">
        <v>322</v>
      </c>
      <c r="D104" s="64">
        <v>2.0333333333333332</v>
      </c>
      <c r="E104" s="203">
        <v>252259</v>
      </c>
      <c r="F104" s="203">
        <v>132327</v>
      </c>
      <c r="G104" s="66">
        <v>6246.5653040634397</v>
      </c>
      <c r="H104" s="64">
        <v>8.9262500000000009E-2</v>
      </c>
      <c r="I104" s="195">
        <v>91030.521739130432</v>
      </c>
      <c r="J104" s="64">
        <v>8.6956521739130432E-2</v>
      </c>
      <c r="K104" s="66">
        <v>0</v>
      </c>
      <c r="L104" s="66">
        <v>1</v>
      </c>
      <c r="M104" s="64">
        <v>2.4634726345539093E-2</v>
      </c>
      <c r="N104" s="64">
        <v>0</v>
      </c>
      <c r="O104" s="64">
        <v>0.39500000000000002</v>
      </c>
      <c r="P104" s="64">
        <v>0.3603713523665793</v>
      </c>
      <c r="Q104" s="64">
        <v>2935.90698242188</v>
      </c>
      <c r="R104" s="66">
        <v>11970067</v>
      </c>
      <c r="S104" s="66">
        <v>1336.76</v>
      </c>
      <c r="T104" s="66">
        <v>1454.48</v>
      </c>
      <c r="U104" s="64">
        <v>5.4312977044467639</v>
      </c>
      <c r="V104" s="64">
        <v>41.088469547110876</v>
      </c>
      <c r="W104" s="64">
        <v>7.5295449999999997</v>
      </c>
      <c r="X104" s="64">
        <v>0.14114608996521066</v>
      </c>
      <c r="Y104" s="207">
        <v>87</v>
      </c>
      <c r="Z104" s="64">
        <v>86.1</v>
      </c>
      <c r="AA104" s="64">
        <v>112</v>
      </c>
      <c r="AB104" s="64">
        <v>0.13</v>
      </c>
      <c r="AC104" s="64">
        <v>0</v>
      </c>
      <c r="AD104" s="64">
        <v>43.384615384615387</v>
      </c>
      <c r="AE104" s="64">
        <v>167.077739135451</v>
      </c>
      <c r="AF104" s="64">
        <v>25.92</v>
      </c>
      <c r="AG104" s="64">
        <v>0.505</v>
      </c>
      <c r="AH104" s="64">
        <v>0.36199999999999999</v>
      </c>
      <c r="AI104" s="66">
        <v>0</v>
      </c>
      <c r="AJ104" s="66">
        <v>0</v>
      </c>
      <c r="AK104" s="66">
        <v>0</v>
      </c>
      <c r="AL104" s="66">
        <v>52924</v>
      </c>
      <c r="AM104" s="66">
        <v>0</v>
      </c>
      <c r="AN104" s="66">
        <v>0</v>
      </c>
      <c r="AO104" s="66">
        <v>0</v>
      </c>
      <c r="AP104" s="64">
        <v>14.7</v>
      </c>
      <c r="AQ104" s="64">
        <v>26.9</v>
      </c>
      <c r="AR104" s="202">
        <v>3.12</v>
      </c>
      <c r="AS104" s="64">
        <v>7.0000000000000007E-2</v>
      </c>
      <c r="AT104" s="64">
        <v>43</v>
      </c>
      <c r="AU104" s="64">
        <v>91.478499999999997</v>
      </c>
      <c r="AV104" s="64">
        <v>58</v>
      </c>
      <c r="AW104" s="64">
        <v>59.983199999999997</v>
      </c>
      <c r="AX104" s="64">
        <v>120</v>
      </c>
      <c r="AY104" s="64">
        <v>75.406059999999997</v>
      </c>
      <c r="AZ104" s="64">
        <v>87.02861</v>
      </c>
      <c r="BA104" s="204" t="s">
        <v>478</v>
      </c>
      <c r="BB104" s="204">
        <v>2044771</v>
      </c>
      <c r="BC104" s="66">
        <v>2361185.459453953</v>
      </c>
      <c r="BD104" s="66">
        <v>16743930</v>
      </c>
      <c r="BE104" s="202">
        <v>7.6928999999999997E-2</v>
      </c>
      <c r="BF104" s="202">
        <v>1.575</v>
      </c>
      <c r="BG104" s="202">
        <v>0.40378633333333336</v>
      </c>
    </row>
    <row r="105" spans="1:59" s="8" customFormat="1">
      <c r="A105" t="s">
        <v>323</v>
      </c>
      <c r="B105" t="s">
        <v>319</v>
      </c>
      <c r="C105" s="110" t="s">
        <v>324</v>
      </c>
      <c r="D105" s="64">
        <v>1.7666666666666666</v>
      </c>
      <c r="E105" s="203">
        <v>112601</v>
      </c>
      <c r="F105" s="203">
        <v>238721</v>
      </c>
      <c r="G105" s="66">
        <v>1483.1301089468859</v>
      </c>
      <c r="H105" s="64">
        <v>0.12994250000000002</v>
      </c>
      <c r="I105" s="195">
        <v>91030.521739130432</v>
      </c>
      <c r="J105" s="64">
        <v>0.13043478260869565</v>
      </c>
      <c r="K105" s="66">
        <v>0</v>
      </c>
      <c r="L105" s="66">
        <v>0</v>
      </c>
      <c r="M105" s="64">
        <v>2.4634726345539093E-2</v>
      </c>
      <c r="N105" s="64">
        <v>0</v>
      </c>
      <c r="O105" s="64">
        <v>0.51</v>
      </c>
      <c r="P105" s="64">
        <v>0.28345622701686718</v>
      </c>
      <c r="Q105" s="64">
        <v>2935.90698242188</v>
      </c>
      <c r="R105" s="66">
        <v>11970067</v>
      </c>
      <c r="S105" s="66">
        <v>1336.76</v>
      </c>
      <c r="T105" s="66">
        <v>1454.48</v>
      </c>
      <c r="U105" s="64">
        <v>5.4312977044467639</v>
      </c>
      <c r="V105" s="64">
        <v>29.753055700156168</v>
      </c>
      <c r="W105" s="64">
        <v>7.5819349999999996</v>
      </c>
      <c r="X105" s="64">
        <v>6.8827371100405627E-2</v>
      </c>
      <c r="Y105" s="207">
        <v>87</v>
      </c>
      <c r="Z105" s="64">
        <v>90.3</v>
      </c>
      <c r="AA105" s="64">
        <v>112</v>
      </c>
      <c r="AB105" s="64">
        <v>0.32</v>
      </c>
      <c r="AC105" s="64">
        <v>0</v>
      </c>
      <c r="AD105" s="64">
        <v>43.384615384615387</v>
      </c>
      <c r="AE105" s="64">
        <v>167.077739135451</v>
      </c>
      <c r="AF105" s="64">
        <v>25.92</v>
      </c>
      <c r="AG105" s="64">
        <v>0.505</v>
      </c>
      <c r="AH105" s="64">
        <v>0.36199999999999999</v>
      </c>
      <c r="AI105" s="66">
        <v>0</v>
      </c>
      <c r="AJ105" s="66">
        <v>0</v>
      </c>
      <c r="AK105" s="66">
        <v>0</v>
      </c>
      <c r="AL105" s="66">
        <v>19409</v>
      </c>
      <c r="AM105" s="66">
        <v>0</v>
      </c>
      <c r="AN105" s="66">
        <v>0</v>
      </c>
      <c r="AO105" s="66">
        <v>0</v>
      </c>
      <c r="AP105" s="64">
        <v>10.8</v>
      </c>
      <c r="AQ105" s="64">
        <v>16.100000000000001</v>
      </c>
      <c r="AR105" s="202">
        <v>3.12</v>
      </c>
      <c r="AS105" s="64">
        <v>7.0000000000000007E-2</v>
      </c>
      <c r="AT105" s="64">
        <v>43</v>
      </c>
      <c r="AU105" s="64">
        <v>79.906599999999997</v>
      </c>
      <c r="AV105" s="64">
        <v>58</v>
      </c>
      <c r="AW105" s="64">
        <v>59.983199999999997</v>
      </c>
      <c r="AX105" s="64">
        <v>120</v>
      </c>
      <c r="AY105" s="64">
        <v>46.160530000000001</v>
      </c>
      <c r="AZ105" s="64">
        <v>65.029949999999999</v>
      </c>
      <c r="BA105" s="204" t="s">
        <v>478</v>
      </c>
      <c r="BB105" s="204">
        <v>1000675</v>
      </c>
      <c r="BC105" s="66">
        <v>1123297.4276639889</v>
      </c>
      <c r="BD105" s="66">
        <v>16743930</v>
      </c>
      <c r="BE105" s="202">
        <v>7.6928999999999997E-2</v>
      </c>
      <c r="BF105" s="202">
        <v>1.575</v>
      </c>
      <c r="BG105" s="202">
        <v>0.40378633333333336</v>
      </c>
    </row>
    <row r="106" spans="1:59" s="8" customFormat="1">
      <c r="A106" t="s">
        <v>325</v>
      </c>
      <c r="B106" t="s">
        <v>319</v>
      </c>
      <c r="C106" s="110" t="s">
        <v>326</v>
      </c>
      <c r="D106" s="64">
        <v>1.75</v>
      </c>
      <c r="E106" s="203">
        <v>205653</v>
      </c>
      <c r="F106" s="203">
        <v>70378</v>
      </c>
      <c r="G106" s="66">
        <v>2714.8648732287397</v>
      </c>
      <c r="H106" s="64">
        <v>7.8170000000000003E-2</v>
      </c>
      <c r="I106" s="195">
        <v>91030.521739130432</v>
      </c>
      <c r="J106" s="64">
        <v>8.6956521739130432E-2</v>
      </c>
      <c r="K106" s="66">
        <v>0</v>
      </c>
      <c r="L106" s="66">
        <v>0</v>
      </c>
      <c r="M106" s="64">
        <v>2.4634726345539093E-2</v>
      </c>
      <c r="N106" s="64">
        <v>0</v>
      </c>
      <c r="O106" s="64">
        <v>0.46500000000000002</v>
      </c>
      <c r="P106" s="64">
        <v>0.50209278026340609</v>
      </c>
      <c r="Q106" s="64">
        <v>2935.90698242188</v>
      </c>
      <c r="R106" s="66">
        <v>11970067</v>
      </c>
      <c r="S106" s="66">
        <v>1336.76</v>
      </c>
      <c r="T106" s="66">
        <v>1454.48</v>
      </c>
      <c r="U106" s="64">
        <v>5.4312977044467639</v>
      </c>
      <c r="V106" s="64">
        <v>31.04248308172826</v>
      </c>
      <c r="W106" s="64">
        <v>8.2393299999999989</v>
      </c>
      <c r="X106" s="64">
        <v>5.5741924805600931E-2</v>
      </c>
      <c r="Y106" s="207">
        <v>87</v>
      </c>
      <c r="Z106" s="64">
        <v>88.7</v>
      </c>
      <c r="AA106" s="64">
        <v>112</v>
      </c>
      <c r="AB106" s="64">
        <v>0.27</v>
      </c>
      <c r="AC106" s="64">
        <v>0</v>
      </c>
      <c r="AD106" s="64">
        <v>43.384615384615387</v>
      </c>
      <c r="AE106" s="64">
        <v>167.077739135451</v>
      </c>
      <c r="AF106" s="64">
        <v>25.92</v>
      </c>
      <c r="AG106" s="64">
        <v>0.505</v>
      </c>
      <c r="AH106" s="64">
        <v>0.36199999999999999</v>
      </c>
      <c r="AI106" s="66">
        <v>0</v>
      </c>
      <c r="AJ106" s="66">
        <v>0</v>
      </c>
      <c r="AK106" s="66">
        <v>0</v>
      </c>
      <c r="AL106" s="66">
        <v>25719</v>
      </c>
      <c r="AM106" s="66">
        <v>0</v>
      </c>
      <c r="AN106" s="66">
        <v>0</v>
      </c>
      <c r="AO106" s="66">
        <v>0</v>
      </c>
      <c r="AP106" s="64">
        <v>7.4</v>
      </c>
      <c r="AQ106" s="64">
        <v>24.2</v>
      </c>
      <c r="AR106" s="202">
        <v>3.12</v>
      </c>
      <c r="AS106" s="64">
        <v>7.0000000000000007E-2</v>
      </c>
      <c r="AT106" s="64">
        <v>43</v>
      </c>
      <c r="AU106" s="64">
        <v>91.284600000000012</v>
      </c>
      <c r="AV106" s="64">
        <v>58</v>
      </c>
      <c r="AW106" s="64">
        <v>59.983199999999997</v>
      </c>
      <c r="AX106" s="64">
        <v>120</v>
      </c>
      <c r="AY106" s="64">
        <v>29.892679999999999</v>
      </c>
      <c r="AZ106" s="64">
        <v>87.5535</v>
      </c>
      <c r="BA106" s="204" t="s">
        <v>478</v>
      </c>
      <c r="BB106" s="204">
        <v>810304</v>
      </c>
      <c r="BC106" s="66">
        <v>891114.77167195082</v>
      </c>
      <c r="BD106" s="66">
        <v>16743930</v>
      </c>
      <c r="BE106" s="202">
        <v>7.6928999999999997E-2</v>
      </c>
      <c r="BF106" s="202">
        <v>1.575</v>
      </c>
      <c r="BG106" s="202">
        <v>0.40378633333333336</v>
      </c>
    </row>
    <row r="107" spans="1:59" s="8" customFormat="1">
      <c r="A107" t="s">
        <v>327</v>
      </c>
      <c r="B107" t="s">
        <v>319</v>
      </c>
      <c r="C107" s="110" t="s">
        <v>328</v>
      </c>
      <c r="D107" s="64">
        <v>1.5666666666666667</v>
      </c>
      <c r="E107" s="203">
        <v>106183</v>
      </c>
      <c r="F107" s="203">
        <v>475234</v>
      </c>
      <c r="G107" s="66">
        <v>2647.0624035858423</v>
      </c>
      <c r="H107" s="64">
        <v>8.9667999999999998E-2</v>
      </c>
      <c r="I107" s="195">
        <v>91030.521739130432</v>
      </c>
      <c r="J107" s="64">
        <v>8.6956521739130432E-2</v>
      </c>
      <c r="K107" s="66">
        <v>0</v>
      </c>
      <c r="L107" s="66">
        <v>0</v>
      </c>
      <c r="M107" s="64">
        <v>2.4634726345539093E-2</v>
      </c>
      <c r="N107" s="64">
        <v>0</v>
      </c>
      <c r="O107" s="64">
        <v>0.46500000000000002</v>
      </c>
      <c r="P107" s="64">
        <v>0.30334551884549182</v>
      </c>
      <c r="Q107" s="64">
        <v>2935.90698242188</v>
      </c>
      <c r="R107" s="66">
        <v>11970067</v>
      </c>
      <c r="S107" s="66">
        <v>1336.76</v>
      </c>
      <c r="T107" s="66">
        <v>1454.48</v>
      </c>
      <c r="U107" s="64">
        <v>5.4312977044467639</v>
      </c>
      <c r="V107" s="64">
        <v>32.668701197293075</v>
      </c>
      <c r="W107" s="64">
        <v>9.0818200000000004</v>
      </c>
      <c r="X107" s="64">
        <v>9.0282802954523109E-2</v>
      </c>
      <c r="Y107" s="207">
        <v>87</v>
      </c>
      <c r="Z107" s="64">
        <v>89.3</v>
      </c>
      <c r="AA107" s="64">
        <v>112</v>
      </c>
      <c r="AB107" s="64">
        <v>0.17</v>
      </c>
      <c r="AC107" s="64">
        <v>0</v>
      </c>
      <c r="AD107" s="64">
        <v>43.384615384615387</v>
      </c>
      <c r="AE107" s="64">
        <v>167.077739135451</v>
      </c>
      <c r="AF107" s="64">
        <v>25.92</v>
      </c>
      <c r="AG107" s="64">
        <v>0.505</v>
      </c>
      <c r="AH107" s="64">
        <v>0.36199999999999999</v>
      </c>
      <c r="AI107" s="66">
        <v>0</v>
      </c>
      <c r="AJ107" s="66">
        <v>0</v>
      </c>
      <c r="AK107" s="66">
        <v>0</v>
      </c>
      <c r="AL107" s="66">
        <v>31991</v>
      </c>
      <c r="AM107" s="66">
        <v>0</v>
      </c>
      <c r="AN107" s="66">
        <v>0</v>
      </c>
      <c r="AO107" s="66">
        <v>0</v>
      </c>
      <c r="AP107" s="64">
        <v>8.8000000000000007</v>
      </c>
      <c r="AQ107" s="64">
        <v>18.600000000000001</v>
      </c>
      <c r="AR107" s="202">
        <v>3.12</v>
      </c>
      <c r="AS107" s="64">
        <v>7.0000000000000007E-2</v>
      </c>
      <c r="AT107" s="64">
        <v>43</v>
      </c>
      <c r="AU107" s="64">
        <v>83.618600000000001</v>
      </c>
      <c r="AV107" s="64">
        <v>58</v>
      </c>
      <c r="AW107" s="64">
        <v>59.983199999999997</v>
      </c>
      <c r="AX107" s="64">
        <v>120</v>
      </c>
      <c r="AY107" s="64">
        <v>55.274900000000002</v>
      </c>
      <c r="AZ107" s="64">
        <v>89.138760000000005</v>
      </c>
      <c r="BA107" s="204" t="s">
        <v>478</v>
      </c>
      <c r="BB107" s="204">
        <v>1306304</v>
      </c>
      <c r="BC107" s="66">
        <v>1506874.7427592131</v>
      </c>
      <c r="BD107" s="66">
        <v>16743930</v>
      </c>
      <c r="BE107" s="202">
        <v>7.6928999999999997E-2</v>
      </c>
      <c r="BF107" s="202">
        <v>1.575</v>
      </c>
      <c r="BG107" s="202">
        <v>0.40378633333333336</v>
      </c>
    </row>
    <row r="108" spans="1:59" s="8" customFormat="1">
      <c r="A108" t="s">
        <v>329</v>
      </c>
      <c r="B108" t="s">
        <v>319</v>
      </c>
      <c r="C108" s="110" t="s">
        <v>330</v>
      </c>
      <c r="D108" s="64">
        <v>2.1666666666666665</v>
      </c>
      <c r="E108" s="203">
        <v>12866</v>
      </c>
      <c r="F108" s="203">
        <v>0</v>
      </c>
      <c r="G108" s="66">
        <v>1544.247443771508</v>
      </c>
      <c r="H108" s="64">
        <v>0.143895</v>
      </c>
      <c r="I108" s="195">
        <v>91030.521739130432</v>
      </c>
      <c r="J108" s="64">
        <v>8.6956521739130432E-2</v>
      </c>
      <c r="K108" s="66">
        <v>0</v>
      </c>
      <c r="L108" s="66">
        <v>2</v>
      </c>
      <c r="M108" s="64">
        <v>2.4634726345539093E-2</v>
      </c>
      <c r="N108" s="64">
        <v>0</v>
      </c>
      <c r="O108" s="64">
        <v>0.46</v>
      </c>
      <c r="P108" s="64">
        <v>0.28715824940403079</v>
      </c>
      <c r="Q108" s="64">
        <v>2935.90698242188</v>
      </c>
      <c r="R108" s="66">
        <v>11970067</v>
      </c>
      <c r="S108" s="66">
        <v>1336.76</v>
      </c>
      <c r="T108" s="66">
        <v>1454.48</v>
      </c>
      <c r="U108" s="64">
        <v>5.4312977044467639</v>
      </c>
      <c r="V108" s="64">
        <v>49.42163456533055</v>
      </c>
      <c r="W108" s="64">
        <v>9.6532249999999991</v>
      </c>
      <c r="X108" s="64">
        <v>1.4516558985381622E-2</v>
      </c>
      <c r="Y108" s="207">
        <v>87</v>
      </c>
      <c r="Z108" s="64">
        <v>46.5</v>
      </c>
      <c r="AA108" s="64">
        <v>112</v>
      </c>
      <c r="AB108" s="64">
        <v>0.68</v>
      </c>
      <c r="AC108" s="64">
        <v>0</v>
      </c>
      <c r="AD108" s="64">
        <v>43.384615384615387</v>
      </c>
      <c r="AE108" s="64">
        <v>167.077739135451</v>
      </c>
      <c r="AF108" s="64">
        <v>25.92</v>
      </c>
      <c r="AG108" s="64">
        <v>0.505</v>
      </c>
      <c r="AH108" s="64">
        <v>0.36199999999999999</v>
      </c>
      <c r="AI108" s="66">
        <v>0</v>
      </c>
      <c r="AJ108" s="66">
        <v>0</v>
      </c>
      <c r="AK108" s="66">
        <v>0</v>
      </c>
      <c r="AL108" s="66">
        <v>31641</v>
      </c>
      <c r="AM108" s="66">
        <v>0</v>
      </c>
      <c r="AN108" s="66">
        <v>0</v>
      </c>
      <c r="AO108" s="66">
        <v>0</v>
      </c>
      <c r="AP108" s="64">
        <v>7.2</v>
      </c>
      <c r="AQ108" s="64">
        <v>14.4</v>
      </c>
      <c r="AR108" s="202">
        <v>3.12</v>
      </c>
      <c r="AS108" s="64">
        <v>7.0000000000000007E-2</v>
      </c>
      <c r="AT108" s="64">
        <v>43</v>
      </c>
      <c r="AU108" s="64">
        <v>57.821199999999997</v>
      </c>
      <c r="AV108" s="64">
        <v>58</v>
      </c>
      <c r="AW108" s="64">
        <v>59.983199999999997</v>
      </c>
      <c r="AX108" s="64">
        <v>120</v>
      </c>
      <c r="AY108" s="64">
        <v>25.639949999999999</v>
      </c>
      <c r="AZ108" s="64">
        <v>70.086010000000002</v>
      </c>
      <c r="BA108" s="204" t="s">
        <v>478</v>
      </c>
      <c r="BB108" s="204">
        <v>210719</v>
      </c>
      <c r="BC108" s="66">
        <v>237731.2268977724</v>
      </c>
      <c r="BD108" s="66">
        <v>16743930</v>
      </c>
      <c r="BE108" s="202">
        <v>7.6928999999999997E-2</v>
      </c>
      <c r="BF108" s="202">
        <v>1.575</v>
      </c>
      <c r="BG108" s="202">
        <v>0.40378633333333336</v>
      </c>
    </row>
    <row r="109" spans="1:59" s="8" customFormat="1">
      <c r="A109" t="s">
        <v>331</v>
      </c>
      <c r="B109" t="s">
        <v>319</v>
      </c>
      <c r="C109" s="110" t="s">
        <v>332</v>
      </c>
      <c r="D109" s="64">
        <v>1.7666666666666666</v>
      </c>
      <c r="E109" s="203">
        <v>316868</v>
      </c>
      <c r="F109" s="203">
        <v>280054</v>
      </c>
      <c r="G109" s="66">
        <v>322.90611457128824</v>
      </c>
      <c r="H109" s="64">
        <v>0.10314500000000001</v>
      </c>
      <c r="I109" s="195">
        <v>91030.521739130432</v>
      </c>
      <c r="J109" s="64">
        <v>8.6956521739130432E-2</v>
      </c>
      <c r="K109" s="66">
        <v>0</v>
      </c>
      <c r="L109" s="66">
        <v>2</v>
      </c>
      <c r="M109" s="64">
        <v>2.4634726345539093E-2</v>
      </c>
      <c r="N109" s="64">
        <v>0</v>
      </c>
      <c r="O109" s="64">
        <v>0.46</v>
      </c>
      <c r="P109" s="64">
        <v>0.41128714969496277</v>
      </c>
      <c r="Q109" s="64">
        <v>2935.90698242188</v>
      </c>
      <c r="R109" s="66">
        <v>11970067</v>
      </c>
      <c r="S109" s="66">
        <v>1336.76</v>
      </c>
      <c r="T109" s="66">
        <v>1454.48</v>
      </c>
      <c r="U109" s="64">
        <v>5.4312977044467639</v>
      </c>
      <c r="V109" s="64">
        <v>57.013859968766262</v>
      </c>
      <c r="W109" s="64">
        <v>9.3005600000000008</v>
      </c>
      <c r="X109" s="64">
        <v>6.2396342293895492E-2</v>
      </c>
      <c r="Y109" s="207">
        <v>87</v>
      </c>
      <c r="Z109" s="64">
        <v>85.6</v>
      </c>
      <c r="AA109" s="64">
        <v>112</v>
      </c>
      <c r="AB109" s="64">
        <v>0.91</v>
      </c>
      <c r="AC109" s="64">
        <v>0</v>
      </c>
      <c r="AD109" s="64">
        <v>43.384615384615387</v>
      </c>
      <c r="AE109" s="64">
        <v>167.077739135451</v>
      </c>
      <c r="AF109" s="64">
        <v>25.92</v>
      </c>
      <c r="AG109" s="64">
        <v>0.505</v>
      </c>
      <c r="AH109" s="64">
        <v>0.36199999999999999</v>
      </c>
      <c r="AI109" s="66">
        <v>0</v>
      </c>
      <c r="AJ109" s="66">
        <v>0</v>
      </c>
      <c r="AK109" s="66">
        <v>0</v>
      </c>
      <c r="AL109" s="66">
        <v>29351</v>
      </c>
      <c r="AM109" s="66">
        <v>0</v>
      </c>
      <c r="AN109" s="66">
        <v>0</v>
      </c>
      <c r="AO109" s="66">
        <v>0</v>
      </c>
      <c r="AP109" s="64">
        <v>8.1</v>
      </c>
      <c r="AQ109" s="64">
        <v>26.1</v>
      </c>
      <c r="AR109" s="202">
        <v>3.12</v>
      </c>
      <c r="AS109" s="64">
        <v>7.0000000000000007E-2</v>
      </c>
      <c r="AT109" s="64">
        <v>43</v>
      </c>
      <c r="AU109" s="64">
        <v>62.738599999999998</v>
      </c>
      <c r="AV109" s="64">
        <v>58</v>
      </c>
      <c r="AW109" s="64">
        <v>59.983199999999997</v>
      </c>
      <c r="AX109" s="64">
        <v>120</v>
      </c>
      <c r="AY109" s="64">
        <v>48.655050000000003</v>
      </c>
      <c r="AZ109" s="64">
        <v>19.617260000000002</v>
      </c>
      <c r="BA109" s="204" t="s">
        <v>478</v>
      </c>
      <c r="BB109" s="204">
        <v>903966</v>
      </c>
      <c r="BC109" s="66">
        <v>1039153.803182701</v>
      </c>
      <c r="BD109" s="66">
        <v>16743930</v>
      </c>
      <c r="BE109" s="202">
        <v>7.6928999999999997E-2</v>
      </c>
      <c r="BF109" s="202">
        <v>1.575</v>
      </c>
      <c r="BG109" s="202">
        <v>0.40378633333333336</v>
      </c>
    </row>
    <row r="110" spans="1:59" s="8" customFormat="1">
      <c r="A110" t="s">
        <v>333</v>
      </c>
      <c r="B110" t="s">
        <v>319</v>
      </c>
      <c r="C110" s="110" t="s">
        <v>334</v>
      </c>
      <c r="D110" s="64">
        <v>2.1</v>
      </c>
      <c r="E110" s="203">
        <v>430808</v>
      </c>
      <c r="F110" s="203">
        <v>185868</v>
      </c>
      <c r="G110" s="66">
        <v>2880.6284401178063</v>
      </c>
      <c r="H110" s="64">
        <v>7.4993749999999998E-2</v>
      </c>
      <c r="I110" s="195">
        <v>91030.521739130432</v>
      </c>
      <c r="J110" s="64">
        <v>8.6956521739130432E-2</v>
      </c>
      <c r="K110" s="66">
        <v>0</v>
      </c>
      <c r="L110" s="66">
        <v>0</v>
      </c>
      <c r="M110" s="64">
        <v>2.4634726345539093E-2</v>
      </c>
      <c r="N110" s="64">
        <v>0</v>
      </c>
      <c r="O110" s="64">
        <v>0.45800000000000002</v>
      </c>
      <c r="P110" s="64">
        <v>0.29967610251744708</v>
      </c>
      <c r="Q110" s="64">
        <v>2935.90698242188</v>
      </c>
      <c r="R110" s="66">
        <v>11970067</v>
      </c>
      <c r="S110" s="66">
        <v>1336.76</v>
      </c>
      <c r="T110" s="66">
        <v>1454.48</v>
      </c>
      <c r="U110" s="64">
        <v>5.4312977044467639</v>
      </c>
      <c r="V110" s="64">
        <v>42.137332118688178</v>
      </c>
      <c r="W110" s="64">
        <v>10.048555</v>
      </c>
      <c r="X110" s="64">
        <v>7.9922484808415115E-2</v>
      </c>
      <c r="Y110" s="207">
        <v>87</v>
      </c>
      <c r="Z110" s="64">
        <v>81.5</v>
      </c>
      <c r="AA110" s="64">
        <v>112</v>
      </c>
      <c r="AB110" s="64">
        <v>0.61</v>
      </c>
      <c r="AC110" s="64">
        <v>0</v>
      </c>
      <c r="AD110" s="64">
        <v>43.384615384615387</v>
      </c>
      <c r="AE110" s="64">
        <v>167.077739135451</v>
      </c>
      <c r="AF110" s="64">
        <v>25.92</v>
      </c>
      <c r="AG110" s="64">
        <v>0.505</v>
      </c>
      <c r="AH110" s="64">
        <v>0.36199999999999999</v>
      </c>
      <c r="AI110" s="66">
        <v>0</v>
      </c>
      <c r="AJ110" s="66">
        <v>0</v>
      </c>
      <c r="AK110" s="66">
        <v>0</v>
      </c>
      <c r="AL110" s="66">
        <v>35999</v>
      </c>
      <c r="AM110" s="66">
        <v>0</v>
      </c>
      <c r="AN110" s="66">
        <v>0</v>
      </c>
      <c r="AO110" s="66">
        <v>0</v>
      </c>
      <c r="AP110" s="64">
        <v>9.5</v>
      </c>
      <c r="AQ110" s="64">
        <v>31.3</v>
      </c>
      <c r="AR110" s="202">
        <v>3.12</v>
      </c>
      <c r="AS110" s="64">
        <v>7.0000000000000007E-2</v>
      </c>
      <c r="AT110" s="64">
        <v>43</v>
      </c>
      <c r="AU110" s="64">
        <v>94.182199999999995</v>
      </c>
      <c r="AV110" s="64">
        <v>58</v>
      </c>
      <c r="AW110" s="64">
        <v>59.983199999999997</v>
      </c>
      <c r="AX110" s="64">
        <v>120</v>
      </c>
      <c r="AY110" s="64">
        <v>67.328209999999999</v>
      </c>
      <c r="AZ110" s="64">
        <v>83.596639999999994</v>
      </c>
      <c r="BA110" s="204" t="s">
        <v>478</v>
      </c>
      <c r="BB110" s="204">
        <v>1152650</v>
      </c>
      <c r="BC110" s="66">
        <v>1382818.4579825669</v>
      </c>
      <c r="BD110" s="66">
        <v>16743930</v>
      </c>
      <c r="BE110" s="202">
        <v>7.6928999999999997E-2</v>
      </c>
      <c r="BF110" s="202">
        <v>1.575</v>
      </c>
      <c r="BG110" s="202">
        <v>0.40378633333333336</v>
      </c>
    </row>
    <row r="111" spans="1:59" s="8" customFormat="1">
      <c r="A111" t="s">
        <v>335</v>
      </c>
      <c r="B111" t="s">
        <v>319</v>
      </c>
      <c r="C111" s="110" t="s">
        <v>336</v>
      </c>
      <c r="D111" s="64">
        <v>2.6</v>
      </c>
      <c r="E111" s="203">
        <v>372412</v>
      </c>
      <c r="F111" s="203">
        <v>128554</v>
      </c>
      <c r="G111" s="66">
        <v>27999.161384792653</v>
      </c>
      <c r="H111" s="64">
        <v>0.1081775</v>
      </c>
      <c r="I111" s="195">
        <v>91030.521739130432</v>
      </c>
      <c r="J111" s="64">
        <v>0.13043478260869565</v>
      </c>
      <c r="K111" s="66">
        <v>0</v>
      </c>
      <c r="L111" s="66">
        <v>0</v>
      </c>
      <c r="M111" s="64">
        <v>2.4634726345539093E-2</v>
      </c>
      <c r="N111" s="64">
        <v>0</v>
      </c>
      <c r="O111" s="64">
        <v>0.51700000000000002</v>
      </c>
      <c r="P111" s="64">
        <v>0.35891480601904352</v>
      </c>
      <c r="Q111" s="64">
        <v>2935.90698242188</v>
      </c>
      <c r="R111" s="66">
        <v>11970067</v>
      </c>
      <c r="S111" s="66">
        <v>1336.76</v>
      </c>
      <c r="T111" s="66">
        <v>1454.48</v>
      </c>
      <c r="U111" s="64">
        <v>5.4312977044467639</v>
      </c>
      <c r="V111" s="64">
        <v>38.971499219156684</v>
      </c>
      <c r="W111" s="64">
        <v>13.316649999999999</v>
      </c>
      <c r="X111" s="64">
        <v>5.6236871467060169E-2</v>
      </c>
      <c r="Y111" s="207">
        <v>87</v>
      </c>
      <c r="Z111" s="64">
        <v>79.400000000000006</v>
      </c>
      <c r="AA111" s="64">
        <v>112</v>
      </c>
      <c r="AB111" s="64">
        <v>0.37</v>
      </c>
      <c r="AC111" s="64">
        <v>0</v>
      </c>
      <c r="AD111" s="64">
        <v>43.384615384615387</v>
      </c>
      <c r="AE111" s="64">
        <v>167.077739135451</v>
      </c>
      <c r="AF111" s="64">
        <v>25.92</v>
      </c>
      <c r="AG111" s="64">
        <v>0.505</v>
      </c>
      <c r="AH111" s="64">
        <v>0.36199999999999999</v>
      </c>
      <c r="AI111" s="66">
        <v>0</v>
      </c>
      <c r="AJ111" s="66">
        <v>6670</v>
      </c>
      <c r="AK111" s="66">
        <v>0</v>
      </c>
      <c r="AL111" s="66">
        <v>31206</v>
      </c>
      <c r="AM111" s="66">
        <v>0</v>
      </c>
      <c r="AN111" s="66">
        <v>11850</v>
      </c>
      <c r="AO111" s="66">
        <v>0</v>
      </c>
      <c r="AP111" s="64">
        <v>18.5</v>
      </c>
      <c r="AQ111" s="64">
        <v>28.4</v>
      </c>
      <c r="AR111" s="202">
        <v>3.12</v>
      </c>
      <c r="AS111" s="64">
        <v>7.0000000000000007E-2</v>
      </c>
      <c r="AT111" s="64">
        <v>43</v>
      </c>
      <c r="AU111" s="64">
        <v>62.157899999999998</v>
      </c>
      <c r="AV111" s="64">
        <v>58</v>
      </c>
      <c r="AW111" s="64">
        <v>59.983199999999997</v>
      </c>
      <c r="AX111" s="64">
        <v>120</v>
      </c>
      <c r="AY111" s="64">
        <v>44.535449999999997</v>
      </c>
      <c r="AZ111" s="64">
        <v>84.586209999999994</v>
      </c>
      <c r="BA111" s="204" t="s">
        <v>478</v>
      </c>
      <c r="BB111" s="204">
        <v>818776</v>
      </c>
      <c r="BC111" s="66">
        <v>875769.51069474779</v>
      </c>
      <c r="BD111" s="66">
        <v>16743930</v>
      </c>
      <c r="BE111" s="202">
        <v>7.6928999999999997E-2</v>
      </c>
      <c r="BF111" s="202">
        <v>1.575</v>
      </c>
      <c r="BG111" s="202">
        <v>0.40378633333333336</v>
      </c>
    </row>
    <row r="112" spans="1:59" s="8" customFormat="1">
      <c r="A112" t="s">
        <v>337</v>
      </c>
      <c r="B112" t="s">
        <v>319</v>
      </c>
      <c r="C112" s="110" t="s">
        <v>338</v>
      </c>
      <c r="D112" s="64">
        <v>1.5666666666666667</v>
      </c>
      <c r="E112" s="203">
        <v>33524</v>
      </c>
      <c r="F112" s="203">
        <v>423411</v>
      </c>
      <c r="G112" s="66">
        <v>57229</v>
      </c>
      <c r="H112" s="64">
        <v>7.4105000000000004E-2</v>
      </c>
      <c r="I112" s="195">
        <v>91030.521739130432</v>
      </c>
      <c r="J112" s="64">
        <v>0.13043478260869565</v>
      </c>
      <c r="K112" s="66">
        <v>0</v>
      </c>
      <c r="L112" s="66">
        <v>0</v>
      </c>
      <c r="M112" s="64">
        <v>2.4634726345539093E-2</v>
      </c>
      <c r="N112" s="64">
        <v>0</v>
      </c>
      <c r="O112" s="64">
        <v>0.47</v>
      </c>
      <c r="P112" s="64">
        <v>0.27339462570709872</v>
      </c>
      <c r="Q112" s="64">
        <v>2935.90698242188</v>
      </c>
      <c r="R112" s="66">
        <v>11970067</v>
      </c>
      <c r="S112" s="66">
        <v>1336.76</v>
      </c>
      <c r="T112" s="66">
        <v>1454.48</v>
      </c>
      <c r="U112" s="64">
        <v>5.4312977044467639</v>
      </c>
      <c r="V112" s="64">
        <v>32.986246746486202</v>
      </c>
      <c r="W112" s="64">
        <v>10.301066666666667</v>
      </c>
      <c r="X112" s="64">
        <v>8.1949229394059381E-2</v>
      </c>
      <c r="Y112" s="207">
        <v>87</v>
      </c>
      <c r="Z112" s="64">
        <v>94.7</v>
      </c>
      <c r="AA112" s="64">
        <v>112</v>
      </c>
      <c r="AB112" s="64">
        <v>0.26</v>
      </c>
      <c r="AC112" s="64">
        <v>0</v>
      </c>
      <c r="AD112" s="64">
        <v>43.384615384615387</v>
      </c>
      <c r="AE112" s="64">
        <v>167.077739135451</v>
      </c>
      <c r="AF112" s="64">
        <v>25.92</v>
      </c>
      <c r="AG112" s="64">
        <v>0.505</v>
      </c>
      <c r="AH112" s="64">
        <v>0.36199999999999999</v>
      </c>
      <c r="AI112" s="66">
        <v>0</v>
      </c>
      <c r="AJ112" s="66">
        <v>0</v>
      </c>
      <c r="AK112" s="66">
        <v>0</v>
      </c>
      <c r="AL112" s="66">
        <v>51919</v>
      </c>
      <c r="AM112" s="66">
        <v>0</v>
      </c>
      <c r="AN112" s="66">
        <v>0</v>
      </c>
      <c r="AO112" s="66">
        <v>0</v>
      </c>
      <c r="AP112" s="64">
        <v>7.3</v>
      </c>
      <c r="AQ112" s="64">
        <v>20.9</v>
      </c>
      <c r="AR112" s="202">
        <v>3.12</v>
      </c>
      <c r="AS112" s="64">
        <v>7.0000000000000007E-2</v>
      </c>
      <c r="AT112" s="64">
        <v>43</v>
      </c>
      <c r="AU112" s="64">
        <v>87.279600000000002</v>
      </c>
      <c r="AV112" s="64">
        <v>58</v>
      </c>
      <c r="AW112" s="64">
        <v>59.983199999999997</v>
      </c>
      <c r="AX112" s="64">
        <v>120</v>
      </c>
      <c r="AY112" s="64">
        <v>47.972380000000001</v>
      </c>
      <c r="AZ112" s="64">
        <v>80.118039999999993</v>
      </c>
      <c r="BA112" s="204" t="s">
        <v>478</v>
      </c>
      <c r="BB112" s="204">
        <v>1180146</v>
      </c>
      <c r="BC112" s="66">
        <v>1394303.1789199689</v>
      </c>
      <c r="BD112" s="66">
        <v>16743930</v>
      </c>
      <c r="BE112" s="202">
        <v>7.6928999999999997E-2</v>
      </c>
      <c r="BF112" s="202">
        <v>1.575</v>
      </c>
      <c r="BG112" s="202">
        <v>0.40378633333333336</v>
      </c>
    </row>
    <row r="113" spans="1:59" s="8" customFormat="1">
      <c r="A113" t="s">
        <v>339</v>
      </c>
      <c r="B113" t="s">
        <v>319</v>
      </c>
      <c r="C113" s="110" t="s">
        <v>340</v>
      </c>
      <c r="D113" s="64">
        <v>1.7</v>
      </c>
      <c r="E113" s="203">
        <v>244045</v>
      </c>
      <c r="F113" s="203">
        <v>96886</v>
      </c>
      <c r="G113" s="66">
        <v>1312.113166520402</v>
      </c>
      <c r="H113" s="64">
        <v>8.394749999999998E-2</v>
      </c>
      <c r="I113" s="195">
        <v>91030.521739130432</v>
      </c>
      <c r="J113" s="64">
        <v>8.6956521739130432E-2</v>
      </c>
      <c r="K113" s="66">
        <v>0</v>
      </c>
      <c r="L113" s="66">
        <v>0</v>
      </c>
      <c r="M113" s="64">
        <v>2.4634726345539093E-2</v>
      </c>
      <c r="N113" s="64">
        <v>0</v>
      </c>
      <c r="O113" s="64">
        <v>0.59599999999999997</v>
      </c>
      <c r="P113" s="64">
        <v>0.38842800797777138</v>
      </c>
      <c r="Q113" s="64">
        <v>2935.90698242188</v>
      </c>
      <c r="R113" s="66">
        <v>11970067</v>
      </c>
      <c r="S113" s="66">
        <v>1336.76</v>
      </c>
      <c r="T113" s="66">
        <v>1454.48</v>
      </c>
      <c r="U113" s="64">
        <v>5.4312977044467639</v>
      </c>
      <c r="V113" s="64">
        <v>43.070723581467981</v>
      </c>
      <c r="W113" s="64">
        <v>7.9378200000000003</v>
      </c>
      <c r="X113" s="64">
        <v>4.3655136365727314E-2</v>
      </c>
      <c r="Y113" s="207">
        <v>87</v>
      </c>
      <c r="Z113" s="64">
        <v>89.9</v>
      </c>
      <c r="AA113" s="64">
        <v>112</v>
      </c>
      <c r="AB113" s="64">
        <v>0.59</v>
      </c>
      <c r="AC113" s="64">
        <v>0</v>
      </c>
      <c r="AD113" s="64">
        <v>43.384615384615387</v>
      </c>
      <c r="AE113" s="64">
        <v>167.077739135451</v>
      </c>
      <c r="AF113" s="64">
        <v>25.92</v>
      </c>
      <c r="AG113" s="64">
        <v>0.505</v>
      </c>
      <c r="AH113" s="64">
        <v>0.36199999999999999</v>
      </c>
      <c r="AI113" s="66">
        <v>0</v>
      </c>
      <c r="AJ113" s="66">
        <v>0</v>
      </c>
      <c r="AK113" s="66">
        <v>0</v>
      </c>
      <c r="AL113" s="66">
        <v>23830</v>
      </c>
      <c r="AM113" s="66">
        <v>0</v>
      </c>
      <c r="AN113" s="66">
        <v>0</v>
      </c>
      <c r="AO113" s="66">
        <v>0</v>
      </c>
      <c r="AP113" s="64">
        <v>10.9</v>
      </c>
      <c r="AQ113" s="64">
        <v>21.3</v>
      </c>
      <c r="AR113" s="202">
        <v>3.12</v>
      </c>
      <c r="AS113" s="64">
        <v>7.0000000000000007E-2</v>
      </c>
      <c r="AT113" s="64">
        <v>43</v>
      </c>
      <c r="AU113" s="64">
        <v>63.735000000000007</v>
      </c>
      <c r="AV113" s="64">
        <v>58</v>
      </c>
      <c r="AW113" s="64">
        <v>59.983199999999997</v>
      </c>
      <c r="AX113" s="64">
        <v>120</v>
      </c>
      <c r="AY113" s="64">
        <v>55.881680000000003</v>
      </c>
      <c r="AZ113" s="64">
        <v>29.46256</v>
      </c>
      <c r="BA113" s="204" t="s">
        <v>478</v>
      </c>
      <c r="BB113" s="204">
        <v>634171</v>
      </c>
      <c r="BC113" s="66">
        <v>714846.64790402539</v>
      </c>
      <c r="BD113" s="66">
        <v>16743930</v>
      </c>
      <c r="BE113" s="202">
        <v>7.6928999999999997E-2</v>
      </c>
      <c r="BF113" s="202">
        <v>1.575</v>
      </c>
      <c r="BG113" s="202">
        <v>0.40378633333333336</v>
      </c>
    </row>
    <row r="114" spans="1:59" s="8" customFormat="1">
      <c r="A114" t="s">
        <v>341</v>
      </c>
      <c r="B114" t="s">
        <v>319</v>
      </c>
      <c r="C114" s="110" t="s">
        <v>342</v>
      </c>
      <c r="D114" s="64">
        <v>2.25</v>
      </c>
      <c r="E114" s="203">
        <v>227276</v>
      </c>
      <c r="F114" s="203">
        <v>6741</v>
      </c>
      <c r="G114" s="66">
        <v>17560.200346287151</v>
      </c>
      <c r="H114" s="64">
        <v>0.10187750000000002</v>
      </c>
      <c r="I114" s="195">
        <v>91030.521739130432</v>
      </c>
      <c r="J114" s="64">
        <v>8.6956521739130432E-2</v>
      </c>
      <c r="K114" s="66">
        <v>0</v>
      </c>
      <c r="L114" s="66">
        <v>0</v>
      </c>
      <c r="M114" s="64">
        <v>2.4634726345539093E-2</v>
      </c>
      <c r="N114" s="64">
        <v>0</v>
      </c>
      <c r="O114" s="64">
        <v>0.46</v>
      </c>
      <c r="P114" s="64">
        <v>0.36267033642848212</v>
      </c>
      <c r="Q114" s="64">
        <v>2935.90698242188</v>
      </c>
      <c r="R114" s="66">
        <v>11970067</v>
      </c>
      <c r="S114" s="66">
        <v>1336.76</v>
      </c>
      <c r="T114" s="66">
        <v>1454.48</v>
      </c>
      <c r="U114" s="64">
        <v>5.4312977044467639</v>
      </c>
      <c r="V114" s="64">
        <v>44.850903175429458</v>
      </c>
      <c r="W114" s="64">
        <v>11.18243</v>
      </c>
      <c r="X114" s="64">
        <v>6.6780175940065287E-2</v>
      </c>
      <c r="Y114" s="207">
        <v>87</v>
      </c>
      <c r="Z114" s="64">
        <v>65.3</v>
      </c>
      <c r="AA114" s="64">
        <v>112</v>
      </c>
      <c r="AB114" s="64">
        <v>0.47</v>
      </c>
      <c r="AC114" s="64">
        <v>0</v>
      </c>
      <c r="AD114" s="64">
        <v>43.384615384615387</v>
      </c>
      <c r="AE114" s="64">
        <v>167.077739135451</v>
      </c>
      <c r="AF114" s="64">
        <v>25.92</v>
      </c>
      <c r="AG114" s="64">
        <v>0.505</v>
      </c>
      <c r="AH114" s="64">
        <v>0.36199999999999999</v>
      </c>
      <c r="AI114" s="66">
        <v>0</v>
      </c>
      <c r="AJ114" s="66">
        <v>0</v>
      </c>
      <c r="AK114" s="66">
        <v>0</v>
      </c>
      <c r="AL114" s="66">
        <v>52218</v>
      </c>
      <c r="AM114" s="66">
        <v>0</v>
      </c>
      <c r="AN114" s="66">
        <v>0</v>
      </c>
      <c r="AO114" s="66">
        <v>0</v>
      </c>
      <c r="AP114" s="64">
        <v>10.9</v>
      </c>
      <c r="AQ114" s="64">
        <v>20.399999999999999</v>
      </c>
      <c r="AR114" s="202">
        <v>3.12</v>
      </c>
      <c r="AS114" s="64">
        <v>7.0000000000000007E-2</v>
      </c>
      <c r="AT114" s="64">
        <v>43</v>
      </c>
      <c r="AU114" s="64">
        <v>72.708999999999989</v>
      </c>
      <c r="AV114" s="64">
        <v>58</v>
      </c>
      <c r="AW114" s="64">
        <v>59.983199999999997</v>
      </c>
      <c r="AX114" s="64">
        <v>120</v>
      </c>
      <c r="AY114" s="64">
        <v>26.99522</v>
      </c>
      <c r="AZ114" s="64">
        <v>80.335599999999999</v>
      </c>
      <c r="BA114" s="204" t="s">
        <v>478</v>
      </c>
      <c r="BB114" s="204">
        <v>971660</v>
      </c>
      <c r="BC114" s="66">
        <v>1074600.584562826</v>
      </c>
      <c r="BD114" s="66">
        <v>16743930</v>
      </c>
      <c r="BE114" s="202">
        <v>7.6928999999999997E-2</v>
      </c>
      <c r="BF114" s="202">
        <v>1.575</v>
      </c>
      <c r="BG114" s="202">
        <v>0.40378633333333336</v>
      </c>
    </row>
    <row r="115" spans="1:59" s="8" customFormat="1">
      <c r="A115" t="s">
        <v>343</v>
      </c>
      <c r="B115" t="s">
        <v>319</v>
      </c>
      <c r="C115" s="110" t="s">
        <v>344</v>
      </c>
      <c r="D115" s="64">
        <v>1.5666666666666667</v>
      </c>
      <c r="E115" s="203">
        <v>470612</v>
      </c>
      <c r="F115" s="203">
        <v>438386</v>
      </c>
      <c r="G115" s="66">
        <v>473.89632686683541</v>
      </c>
      <c r="H115" s="64">
        <v>6.1870000000000001E-2</v>
      </c>
      <c r="I115" s="195">
        <v>91030.521739130432</v>
      </c>
      <c r="J115" s="64">
        <v>4.3478260869565216E-2</v>
      </c>
      <c r="K115" s="66">
        <v>0</v>
      </c>
      <c r="L115" s="66">
        <v>2</v>
      </c>
      <c r="M115" s="64">
        <v>2.4634726345539093E-2</v>
      </c>
      <c r="N115" s="64">
        <v>0</v>
      </c>
      <c r="O115" s="64">
        <v>0.56899999999999995</v>
      </c>
      <c r="P115" s="64">
        <v>0.20208332194045769</v>
      </c>
      <c r="Q115" s="64">
        <v>2935.90698242188</v>
      </c>
      <c r="R115" s="66">
        <v>11970067</v>
      </c>
      <c r="S115" s="66">
        <v>1336.76</v>
      </c>
      <c r="T115" s="66">
        <v>1454.48</v>
      </c>
      <c r="U115" s="64">
        <v>5.4312977044467639</v>
      </c>
      <c r="V115" s="64">
        <v>25.663453930244664</v>
      </c>
      <c r="W115" s="64">
        <v>6.0679400000000001</v>
      </c>
      <c r="X115" s="64">
        <v>0.16249713125511309</v>
      </c>
      <c r="Y115" s="207">
        <v>87</v>
      </c>
      <c r="Z115" s="64">
        <v>91.6</v>
      </c>
      <c r="AA115" s="64">
        <v>112</v>
      </c>
      <c r="AB115" s="64">
        <v>0.27</v>
      </c>
      <c r="AC115" s="64">
        <v>0</v>
      </c>
      <c r="AD115" s="64">
        <v>43.384615384615387</v>
      </c>
      <c r="AE115" s="64">
        <v>167.077739135451</v>
      </c>
      <c r="AF115" s="64">
        <v>25.92</v>
      </c>
      <c r="AG115" s="64">
        <v>0.505</v>
      </c>
      <c r="AH115" s="64">
        <v>0.36199999999999999</v>
      </c>
      <c r="AI115" s="66">
        <v>0</v>
      </c>
      <c r="AJ115" s="66">
        <v>6670</v>
      </c>
      <c r="AK115" s="66">
        <v>0</v>
      </c>
      <c r="AL115" s="66">
        <v>49350</v>
      </c>
      <c r="AM115" s="66">
        <v>0</v>
      </c>
      <c r="AN115" s="66">
        <v>0</v>
      </c>
      <c r="AO115" s="66">
        <v>0</v>
      </c>
      <c r="AP115" s="64">
        <v>6.3</v>
      </c>
      <c r="AQ115" s="64">
        <v>24.1</v>
      </c>
      <c r="AR115" s="202">
        <v>3.12</v>
      </c>
      <c r="AS115" s="64">
        <v>7.0000000000000007E-2</v>
      </c>
      <c r="AT115" s="64">
        <v>43</v>
      </c>
      <c r="AU115" s="64">
        <v>81.795999999999992</v>
      </c>
      <c r="AV115" s="64">
        <v>58</v>
      </c>
      <c r="AW115" s="64">
        <v>59.983199999999997</v>
      </c>
      <c r="AX115" s="64">
        <v>120</v>
      </c>
      <c r="AY115" s="64">
        <v>75.512500000000003</v>
      </c>
      <c r="AZ115" s="64">
        <v>85.166550000000001</v>
      </c>
      <c r="BA115" s="204" t="s">
        <v>478</v>
      </c>
      <c r="BB115" s="204">
        <v>2340871</v>
      </c>
      <c r="BC115" s="66">
        <v>2786939.9258699799</v>
      </c>
      <c r="BD115" s="66">
        <v>16743930</v>
      </c>
      <c r="BE115" s="202">
        <v>7.6928999999999997E-2</v>
      </c>
      <c r="BF115" s="202">
        <v>1.575</v>
      </c>
      <c r="BG115" s="202">
        <v>0.40378633333333336</v>
      </c>
    </row>
    <row r="116" spans="1:59" s="8" customFormat="1">
      <c r="A116" t="s">
        <v>345</v>
      </c>
      <c r="B116" t="s">
        <v>319</v>
      </c>
      <c r="C116" s="110" t="s">
        <v>346</v>
      </c>
      <c r="D116" s="64">
        <v>1.4</v>
      </c>
      <c r="E116" s="203">
        <v>128546</v>
      </c>
      <c r="F116" s="203">
        <v>90001</v>
      </c>
      <c r="G116" s="66">
        <v>1608.7594673560711</v>
      </c>
      <c r="H116" s="64">
        <v>8.7002499999999983E-2</v>
      </c>
      <c r="I116" s="195">
        <v>91030.521739130432</v>
      </c>
      <c r="J116" s="64">
        <v>4.3478260869565216E-2</v>
      </c>
      <c r="K116" s="66">
        <v>0</v>
      </c>
      <c r="L116" s="66">
        <v>10</v>
      </c>
      <c r="M116" s="64">
        <v>2.4634726345539093E-2</v>
      </c>
      <c r="N116" s="64">
        <v>0</v>
      </c>
      <c r="O116" s="64">
        <v>0.59599999999999997</v>
      </c>
      <c r="P116" s="64">
        <v>0.12867525799413371</v>
      </c>
      <c r="Q116" s="64">
        <v>2935.90698242188</v>
      </c>
      <c r="R116" s="66">
        <v>11970067</v>
      </c>
      <c r="S116" s="66">
        <v>1336.76</v>
      </c>
      <c r="T116" s="66">
        <v>1454.48</v>
      </c>
      <c r="U116" s="64">
        <v>5.4312977044467639</v>
      </c>
      <c r="V116" s="64">
        <v>32.947756376887035</v>
      </c>
      <c r="W116" s="64">
        <v>4.7421749999999996</v>
      </c>
      <c r="X116" s="64">
        <v>5.2013649651430134E-2</v>
      </c>
      <c r="Y116" s="207">
        <v>87</v>
      </c>
      <c r="Z116" s="64">
        <v>93.6</v>
      </c>
      <c r="AA116" s="64">
        <v>112</v>
      </c>
      <c r="AB116" s="64">
        <v>1.38</v>
      </c>
      <c r="AC116" s="64">
        <v>0</v>
      </c>
      <c r="AD116" s="64">
        <v>43.384615384615387</v>
      </c>
      <c r="AE116" s="64">
        <v>167.077739135451</v>
      </c>
      <c r="AF116" s="64">
        <v>25.92</v>
      </c>
      <c r="AG116" s="64">
        <v>0.505</v>
      </c>
      <c r="AH116" s="64">
        <v>0.36199999999999999</v>
      </c>
      <c r="AI116" s="66">
        <v>0</v>
      </c>
      <c r="AJ116" s="66">
        <v>0</v>
      </c>
      <c r="AK116" s="66">
        <v>0</v>
      </c>
      <c r="AL116" s="66">
        <v>9502</v>
      </c>
      <c r="AM116" s="66">
        <v>0</v>
      </c>
      <c r="AN116" s="66">
        <v>0</v>
      </c>
      <c r="AO116" s="66">
        <v>0</v>
      </c>
      <c r="AP116" s="64">
        <v>4.4000000000000004</v>
      </c>
      <c r="AQ116" s="64">
        <v>11.4</v>
      </c>
      <c r="AR116" s="202">
        <v>3.12</v>
      </c>
      <c r="AS116" s="64">
        <v>7.0000000000000007E-2</v>
      </c>
      <c r="AT116" s="64">
        <v>43</v>
      </c>
      <c r="AU116" s="64">
        <v>92.870499999999993</v>
      </c>
      <c r="AV116" s="64">
        <v>58</v>
      </c>
      <c r="AW116" s="64">
        <v>59.983199999999997</v>
      </c>
      <c r="AX116" s="64">
        <v>120</v>
      </c>
      <c r="AY116" s="64">
        <v>69.683509999999998</v>
      </c>
      <c r="AZ116" s="64">
        <v>49.470770000000002</v>
      </c>
      <c r="BA116" s="204" t="s">
        <v>478</v>
      </c>
      <c r="BB116" s="204">
        <v>754109</v>
      </c>
      <c r="BC116" s="66">
        <v>857464.14019285608</v>
      </c>
      <c r="BD116" s="66">
        <v>16743930</v>
      </c>
      <c r="BE116" s="202">
        <v>7.6928999999999997E-2</v>
      </c>
      <c r="BF116" s="202">
        <v>1.575</v>
      </c>
      <c r="BG116" s="202">
        <v>0.40378633333333336</v>
      </c>
    </row>
    <row r="117" spans="1:59" s="8" customFormat="1">
      <c r="A117" t="s">
        <v>111</v>
      </c>
      <c r="B117" t="s">
        <v>112</v>
      </c>
      <c r="C117" s="110" t="s">
        <v>113</v>
      </c>
      <c r="D117" s="64">
        <v>2.838709677419355</v>
      </c>
      <c r="E117" s="203">
        <v>1647</v>
      </c>
      <c r="F117" s="203">
        <v>0</v>
      </c>
      <c r="G117" s="66">
        <v>474</v>
      </c>
      <c r="H117" s="64">
        <v>0.126275</v>
      </c>
      <c r="I117" s="195">
        <v>383572.26086956525</v>
      </c>
      <c r="J117" s="64">
        <v>0.17391304347826086</v>
      </c>
      <c r="K117" s="66">
        <v>0</v>
      </c>
      <c r="L117" s="66">
        <v>0</v>
      </c>
      <c r="M117" s="64">
        <v>0.9075925350189209</v>
      </c>
      <c r="N117" s="64">
        <v>0</v>
      </c>
      <c r="O117" s="64">
        <v>0.27</v>
      </c>
      <c r="P117" s="64">
        <v>0.61564290425612933</v>
      </c>
      <c r="Q117" s="64">
        <v>0</v>
      </c>
      <c r="R117" s="66">
        <v>566448596</v>
      </c>
      <c r="S117" s="66">
        <v>710</v>
      </c>
      <c r="T117" s="66">
        <v>702.32</v>
      </c>
      <c r="U117" s="64">
        <v>5.6835029212186807</v>
      </c>
      <c r="V117" s="64">
        <v>76.74373190449333</v>
      </c>
      <c r="W117" s="64">
        <v>4.9000000000000004</v>
      </c>
      <c r="X117" s="64">
        <v>1.9457229886032018E-2</v>
      </c>
      <c r="Y117" s="207">
        <v>75.5</v>
      </c>
      <c r="Z117" s="64">
        <v>30.1</v>
      </c>
      <c r="AA117" s="64">
        <v>140</v>
      </c>
      <c r="AB117" s="64">
        <v>0.54545454545454541</v>
      </c>
      <c r="AC117" s="64">
        <v>0</v>
      </c>
      <c r="AD117" s="64">
        <v>515.73913043478262</v>
      </c>
      <c r="AE117" s="64">
        <v>81.377694238988795</v>
      </c>
      <c r="AF117" s="64">
        <v>74.05</v>
      </c>
      <c r="AG117" s="64">
        <v>0.67100000000000004</v>
      </c>
      <c r="AH117" s="64">
        <v>0.374</v>
      </c>
      <c r="AI117" s="205">
        <v>0</v>
      </c>
      <c r="AJ117" s="205">
        <v>133460</v>
      </c>
      <c r="AK117" s="205">
        <v>0</v>
      </c>
      <c r="AL117" s="66">
        <v>133514</v>
      </c>
      <c r="AM117" s="66">
        <v>0</v>
      </c>
      <c r="AN117" s="66">
        <v>0</v>
      </c>
      <c r="AO117" s="66">
        <v>0</v>
      </c>
      <c r="AP117" s="64">
        <v>13.6</v>
      </c>
      <c r="AQ117" s="64">
        <v>43.2</v>
      </c>
      <c r="AR117" s="202" t="s">
        <v>478</v>
      </c>
      <c r="AS117" s="64">
        <v>-1.48</v>
      </c>
      <c r="AT117" s="64">
        <v>20</v>
      </c>
      <c r="AU117" s="64">
        <v>11.7</v>
      </c>
      <c r="AV117" s="64">
        <v>27</v>
      </c>
      <c r="AW117" s="64">
        <v>12.1839</v>
      </c>
      <c r="AX117" s="64">
        <v>68</v>
      </c>
      <c r="AY117" s="64">
        <v>9.9796800000000001</v>
      </c>
      <c r="AZ117" s="64">
        <v>84.417079999999999</v>
      </c>
      <c r="BA117" s="204" t="s">
        <v>478</v>
      </c>
      <c r="BB117" s="204">
        <v>412030.14418007602</v>
      </c>
      <c r="BC117" s="66">
        <v>612029.30685229041</v>
      </c>
      <c r="BD117" s="66">
        <v>16425859</v>
      </c>
      <c r="BE117" s="202">
        <v>0</v>
      </c>
      <c r="BF117" s="202">
        <v>0</v>
      </c>
      <c r="BG117" s="202">
        <v>1.2348319999999999</v>
      </c>
    </row>
    <row r="118" spans="1:59" s="8" customFormat="1">
      <c r="A118" t="s">
        <v>114</v>
      </c>
      <c r="B118" t="s">
        <v>112</v>
      </c>
      <c r="C118" s="110" t="s">
        <v>115</v>
      </c>
      <c r="D118" s="64">
        <v>2.3225806451612905</v>
      </c>
      <c r="E118" s="203">
        <v>7582</v>
      </c>
      <c r="F118" s="203">
        <v>0</v>
      </c>
      <c r="G118" s="66">
        <v>33080.7190923624</v>
      </c>
      <c r="H118" s="64">
        <v>0.11868800000000002</v>
      </c>
      <c r="I118" s="195">
        <v>383572.26086956525</v>
      </c>
      <c r="J118" s="64">
        <v>0.34782608695652173</v>
      </c>
      <c r="K118" s="66">
        <v>0</v>
      </c>
      <c r="L118" s="66">
        <v>0</v>
      </c>
      <c r="M118" s="64">
        <v>0.9075925350189209</v>
      </c>
      <c r="N118" s="64">
        <v>0</v>
      </c>
      <c r="O118" s="64">
        <v>0.33600000000000002</v>
      </c>
      <c r="P118" s="64">
        <v>0.65186072197172318</v>
      </c>
      <c r="Q118" s="64">
        <v>0</v>
      </c>
      <c r="R118" s="66">
        <v>566448596</v>
      </c>
      <c r="S118" s="66">
        <v>710</v>
      </c>
      <c r="T118" s="66">
        <v>702.32</v>
      </c>
      <c r="U118" s="64">
        <v>5.6835029212186807</v>
      </c>
      <c r="V118" s="64">
        <v>150.6544143636022</v>
      </c>
      <c r="W118" s="64">
        <v>6.8</v>
      </c>
      <c r="X118" s="64">
        <v>3.596604898959168E-2</v>
      </c>
      <c r="Y118" s="207">
        <v>75.5</v>
      </c>
      <c r="Z118" s="64">
        <v>30.5</v>
      </c>
      <c r="AA118" s="64">
        <v>140</v>
      </c>
      <c r="AB118" s="64">
        <v>0.47272727272727272</v>
      </c>
      <c r="AC118" s="64">
        <v>0</v>
      </c>
      <c r="AD118" s="64">
        <v>515.73913043478262</v>
      </c>
      <c r="AE118" s="64">
        <v>81.377694238988795</v>
      </c>
      <c r="AF118" s="64">
        <v>74.05</v>
      </c>
      <c r="AG118" s="64">
        <v>0.67100000000000004</v>
      </c>
      <c r="AH118" s="64">
        <v>0.374</v>
      </c>
      <c r="AI118" s="205">
        <v>44863.333333333336</v>
      </c>
      <c r="AJ118" s="205">
        <v>266920.25</v>
      </c>
      <c r="AK118" s="205">
        <v>0</v>
      </c>
      <c r="AL118" s="66">
        <v>211101</v>
      </c>
      <c r="AM118" s="66">
        <v>0</v>
      </c>
      <c r="AN118" s="66">
        <v>0</v>
      </c>
      <c r="AO118" s="66">
        <v>222743</v>
      </c>
      <c r="AP118" s="64">
        <v>21.5</v>
      </c>
      <c r="AQ118" s="64">
        <v>34</v>
      </c>
      <c r="AR118" s="202" t="s">
        <v>478</v>
      </c>
      <c r="AS118" s="64">
        <v>-1.48</v>
      </c>
      <c r="AT118" s="64">
        <v>20</v>
      </c>
      <c r="AU118" s="64">
        <v>11.7</v>
      </c>
      <c r="AV118" s="64">
        <v>27</v>
      </c>
      <c r="AW118" s="64">
        <v>12.1839</v>
      </c>
      <c r="AX118" s="64">
        <v>68</v>
      </c>
      <c r="AY118" s="64">
        <v>3.9750100000000002</v>
      </c>
      <c r="AZ118" s="64">
        <v>46.217140000000001</v>
      </c>
      <c r="BA118" s="204" t="s">
        <v>478</v>
      </c>
      <c r="BB118" s="204">
        <v>761114.31867905578</v>
      </c>
      <c r="BC118" s="66">
        <v>889697.4651071839</v>
      </c>
      <c r="BD118" s="66">
        <v>16425859</v>
      </c>
      <c r="BE118" s="202">
        <v>0</v>
      </c>
      <c r="BF118" s="202">
        <v>0</v>
      </c>
      <c r="BG118" s="202">
        <v>1.2348319999999999</v>
      </c>
    </row>
    <row r="119" spans="1:59" s="8" customFormat="1">
      <c r="A119" t="s">
        <v>116</v>
      </c>
      <c r="B119" t="s">
        <v>112</v>
      </c>
      <c r="C119" s="110" t="s">
        <v>117</v>
      </c>
      <c r="D119" s="64">
        <v>2.375</v>
      </c>
      <c r="E119" s="203">
        <v>0</v>
      </c>
      <c r="F119" s="203">
        <v>0</v>
      </c>
      <c r="G119" s="66">
        <v>1969.0123394327163</v>
      </c>
      <c r="H119" s="64">
        <v>9.4422500000000034E-2</v>
      </c>
      <c r="I119" s="195">
        <v>383572.26086956525</v>
      </c>
      <c r="J119" s="64">
        <v>8.6956521739130432E-2</v>
      </c>
      <c r="K119" s="66">
        <v>0</v>
      </c>
      <c r="L119" s="66">
        <v>2</v>
      </c>
      <c r="M119" s="64">
        <v>0.9075925350189209</v>
      </c>
      <c r="N119" s="64">
        <v>0</v>
      </c>
      <c r="O119" s="64">
        <v>0.27</v>
      </c>
      <c r="P119" s="64">
        <v>0.57171620812959534</v>
      </c>
      <c r="Q119" s="64">
        <v>0</v>
      </c>
      <c r="R119" s="66">
        <v>566448596</v>
      </c>
      <c r="S119" s="66">
        <v>710</v>
      </c>
      <c r="T119" s="66">
        <v>702.32</v>
      </c>
      <c r="U119" s="64">
        <v>5.6835029212186807</v>
      </c>
      <c r="V119" s="64">
        <v>106.74698251551045</v>
      </c>
      <c r="W119" s="64">
        <v>2.6</v>
      </c>
      <c r="X119" s="64">
        <v>7.5109202196392997E-3</v>
      </c>
      <c r="Y119" s="207">
        <v>75.5</v>
      </c>
      <c r="Z119" s="64">
        <v>19.600000000000001</v>
      </c>
      <c r="AA119" s="64">
        <v>140</v>
      </c>
      <c r="AB119" s="64">
        <v>0.57272727272727264</v>
      </c>
      <c r="AC119" s="64">
        <v>0</v>
      </c>
      <c r="AD119" s="64">
        <v>515.73913043478262</v>
      </c>
      <c r="AE119" s="64">
        <v>81.377694238988795</v>
      </c>
      <c r="AF119" s="64">
        <v>74.05</v>
      </c>
      <c r="AG119" s="64">
        <v>0.67100000000000004</v>
      </c>
      <c r="AH119" s="64">
        <v>0.374</v>
      </c>
      <c r="AI119" s="205">
        <v>0</v>
      </c>
      <c r="AJ119" s="205">
        <v>0</v>
      </c>
      <c r="AK119" s="205">
        <v>0</v>
      </c>
      <c r="AL119" s="66">
        <v>38971</v>
      </c>
      <c r="AM119" s="66">
        <v>0</v>
      </c>
      <c r="AN119" s="66">
        <v>0</v>
      </c>
      <c r="AO119" s="66">
        <v>0</v>
      </c>
      <c r="AP119" s="64">
        <v>20.100000000000001</v>
      </c>
      <c r="AQ119" s="64">
        <v>25.2</v>
      </c>
      <c r="AR119" s="202" t="s">
        <v>478</v>
      </c>
      <c r="AS119" s="64">
        <v>-1.48</v>
      </c>
      <c r="AT119" s="64">
        <v>20</v>
      </c>
      <c r="AU119" s="64">
        <v>11.7</v>
      </c>
      <c r="AV119" s="64">
        <v>27</v>
      </c>
      <c r="AW119" s="64">
        <v>12.1839</v>
      </c>
      <c r="AX119" s="64">
        <v>68</v>
      </c>
      <c r="AY119" s="64">
        <v>17.551860000000001</v>
      </c>
      <c r="AZ119" s="64">
        <v>52.958199999999998</v>
      </c>
      <c r="BA119" s="204" t="s">
        <v>478</v>
      </c>
      <c r="BB119" s="204">
        <v>152372.91635323467</v>
      </c>
      <c r="BC119" s="66">
        <v>459151.24280324578</v>
      </c>
      <c r="BD119" s="66">
        <v>16425859</v>
      </c>
      <c r="BE119" s="202">
        <v>0</v>
      </c>
      <c r="BF119" s="202">
        <v>0</v>
      </c>
      <c r="BG119" s="202">
        <v>1.2348319999999999</v>
      </c>
    </row>
    <row r="120" spans="1:59" s="8" customFormat="1">
      <c r="A120" t="s">
        <v>118</v>
      </c>
      <c r="B120" t="s">
        <v>112</v>
      </c>
      <c r="C120" s="110" t="s">
        <v>119</v>
      </c>
      <c r="D120" s="64">
        <v>1.2903225806451613</v>
      </c>
      <c r="E120" s="203">
        <v>12787</v>
      </c>
      <c r="F120" s="203">
        <v>51753</v>
      </c>
      <c r="G120" s="66">
        <v>39752.279559471688</v>
      </c>
      <c r="H120" s="64">
        <v>6.5021750000000003E-2</v>
      </c>
      <c r="I120" s="195">
        <v>383572.26086956525</v>
      </c>
      <c r="J120" s="64">
        <v>8.6956521739130432E-2</v>
      </c>
      <c r="K120" s="66">
        <v>0</v>
      </c>
      <c r="L120" s="66">
        <v>0</v>
      </c>
      <c r="M120" s="64">
        <v>0.9075925350189209</v>
      </c>
      <c r="N120" s="64">
        <v>0</v>
      </c>
      <c r="O120" s="64">
        <v>0.28599999999999998</v>
      </c>
      <c r="P120" s="64">
        <v>0.58736981997320681</v>
      </c>
      <c r="Q120" s="64">
        <v>0</v>
      </c>
      <c r="R120" s="66">
        <v>566448596</v>
      </c>
      <c r="S120" s="66">
        <v>710</v>
      </c>
      <c r="T120" s="66">
        <v>702.32</v>
      </c>
      <c r="U120" s="64">
        <v>5.6835029212186807</v>
      </c>
      <c r="V120" s="64">
        <v>167.265946606505</v>
      </c>
      <c r="W120" s="64">
        <v>3.7</v>
      </c>
      <c r="X120" s="64">
        <v>4.3272832509757116E-2</v>
      </c>
      <c r="Y120" s="207">
        <v>75.5</v>
      </c>
      <c r="Z120" s="64">
        <v>27.9</v>
      </c>
      <c r="AA120" s="64">
        <v>140</v>
      </c>
      <c r="AB120" s="64">
        <v>1.0181818181818183</v>
      </c>
      <c r="AC120" s="64">
        <v>0</v>
      </c>
      <c r="AD120" s="64">
        <v>515.73913043478262</v>
      </c>
      <c r="AE120" s="64">
        <v>81.377694238988795</v>
      </c>
      <c r="AF120" s="64">
        <v>74.05</v>
      </c>
      <c r="AG120" s="64">
        <v>0.67100000000000004</v>
      </c>
      <c r="AH120" s="64">
        <v>0.374</v>
      </c>
      <c r="AI120" s="205">
        <v>0</v>
      </c>
      <c r="AJ120" s="205">
        <v>91685.75</v>
      </c>
      <c r="AK120" s="205">
        <v>0</v>
      </c>
      <c r="AL120" s="66">
        <v>139114</v>
      </c>
      <c r="AM120" s="66">
        <v>0</v>
      </c>
      <c r="AN120" s="66">
        <v>7016</v>
      </c>
      <c r="AO120" s="66">
        <v>0</v>
      </c>
      <c r="AP120" s="64">
        <v>7.8</v>
      </c>
      <c r="AQ120" s="64">
        <v>30.1</v>
      </c>
      <c r="AR120" s="202" t="s">
        <v>478</v>
      </c>
      <c r="AS120" s="64">
        <v>-1.48</v>
      </c>
      <c r="AT120" s="64">
        <v>20</v>
      </c>
      <c r="AU120" s="64">
        <v>11.7</v>
      </c>
      <c r="AV120" s="64">
        <v>27</v>
      </c>
      <c r="AW120" s="64">
        <v>12.1839</v>
      </c>
      <c r="AX120" s="64">
        <v>68</v>
      </c>
      <c r="AY120" s="64">
        <v>14.02177</v>
      </c>
      <c r="AZ120" s="64">
        <v>82.769710000000003</v>
      </c>
      <c r="BA120" s="204" t="s">
        <v>478</v>
      </c>
      <c r="BB120" s="204">
        <v>932409.3114206238</v>
      </c>
      <c r="BC120" s="66">
        <v>784371.93169647595</v>
      </c>
      <c r="BD120" s="66">
        <v>16425859</v>
      </c>
      <c r="BE120" s="202">
        <v>0</v>
      </c>
      <c r="BF120" s="202">
        <v>0</v>
      </c>
      <c r="BG120" s="202">
        <v>1.2348319999999999</v>
      </c>
    </row>
    <row r="121" spans="1:59" s="8" customFormat="1">
      <c r="A121" t="s">
        <v>120</v>
      </c>
      <c r="B121" t="s">
        <v>112</v>
      </c>
      <c r="C121" s="110" t="s">
        <v>121</v>
      </c>
      <c r="D121" s="64">
        <v>2.1176470588235294</v>
      </c>
      <c r="E121" s="203">
        <v>0</v>
      </c>
      <c r="F121" s="203">
        <v>0</v>
      </c>
      <c r="G121" s="66">
        <v>726</v>
      </c>
      <c r="H121" s="64">
        <v>5.206750000000001E-2</v>
      </c>
      <c r="I121" s="195">
        <v>383572.26086956525</v>
      </c>
      <c r="J121" s="64">
        <v>8.6956521739130432E-2</v>
      </c>
      <c r="K121" s="66">
        <v>0</v>
      </c>
      <c r="L121" s="66">
        <v>0</v>
      </c>
      <c r="M121" s="64">
        <v>0.9075925350189209</v>
      </c>
      <c r="N121" s="64">
        <v>0</v>
      </c>
      <c r="O121" s="64">
        <v>0.27</v>
      </c>
      <c r="P121" s="64">
        <v>0.65975070802636626</v>
      </c>
      <c r="Q121" s="64">
        <v>0</v>
      </c>
      <c r="R121" s="66">
        <v>566448596</v>
      </c>
      <c r="S121" s="66">
        <v>710</v>
      </c>
      <c r="T121" s="66">
        <v>702.32</v>
      </c>
      <c r="U121" s="64">
        <v>5.6835029212186807</v>
      </c>
      <c r="V121" s="64">
        <v>71.88016920473774</v>
      </c>
      <c r="W121" s="64">
        <v>2.2000000000000002</v>
      </c>
      <c r="X121" s="64">
        <v>8.2392324524423622E-3</v>
      </c>
      <c r="Y121" s="207">
        <v>75.5</v>
      </c>
      <c r="Z121" s="64">
        <v>37.700000000000003</v>
      </c>
      <c r="AA121" s="64">
        <v>140</v>
      </c>
      <c r="AB121" s="64">
        <v>0.20909090909090908</v>
      </c>
      <c r="AC121" s="64">
        <v>0</v>
      </c>
      <c r="AD121" s="64">
        <v>515.73913043478262</v>
      </c>
      <c r="AE121" s="64">
        <v>81.377694238988795</v>
      </c>
      <c r="AF121" s="64">
        <v>74.05</v>
      </c>
      <c r="AG121" s="64">
        <v>0.67100000000000004</v>
      </c>
      <c r="AH121" s="64">
        <v>0.374</v>
      </c>
      <c r="AI121" s="205">
        <v>0</v>
      </c>
      <c r="AJ121" s="205">
        <v>91685.75</v>
      </c>
      <c r="AK121" s="205">
        <v>0</v>
      </c>
      <c r="AL121" s="66">
        <v>25275</v>
      </c>
      <c r="AM121" s="66">
        <v>0</v>
      </c>
      <c r="AN121" s="66">
        <v>43485</v>
      </c>
      <c r="AO121" s="66">
        <v>0</v>
      </c>
      <c r="AP121" s="64">
        <v>17</v>
      </c>
      <c r="AQ121" s="64">
        <v>31.8</v>
      </c>
      <c r="AR121" s="202" t="s">
        <v>478</v>
      </c>
      <c r="AS121" s="64">
        <v>-1.48</v>
      </c>
      <c r="AT121" s="64">
        <v>20</v>
      </c>
      <c r="AU121" s="64">
        <v>11.7</v>
      </c>
      <c r="AV121" s="64">
        <v>27</v>
      </c>
      <c r="AW121" s="64">
        <v>12.1839</v>
      </c>
      <c r="AX121" s="64">
        <v>68</v>
      </c>
      <c r="AY121" s="64">
        <v>7.6105200000000002</v>
      </c>
      <c r="AZ121" s="64">
        <v>4.9179000000000004</v>
      </c>
      <c r="BA121" s="204" t="s">
        <v>478</v>
      </c>
      <c r="BB121" s="204">
        <v>174435.0644267688</v>
      </c>
      <c r="BC121" s="66">
        <v>530580.89295294881</v>
      </c>
      <c r="BD121" s="66">
        <v>16425859</v>
      </c>
      <c r="BE121" s="202">
        <v>0</v>
      </c>
      <c r="BF121" s="202">
        <v>0</v>
      </c>
      <c r="BG121" s="202">
        <v>1.2348319999999999</v>
      </c>
    </row>
    <row r="122" spans="1:59" s="8" customFormat="1">
      <c r="A122" t="s">
        <v>122</v>
      </c>
      <c r="B122" t="s">
        <v>112</v>
      </c>
      <c r="C122" s="110" t="s">
        <v>123</v>
      </c>
      <c r="D122" s="64">
        <v>2.44</v>
      </c>
      <c r="E122" s="203">
        <v>0</v>
      </c>
      <c r="F122" s="203">
        <v>0</v>
      </c>
      <c r="G122" s="66">
        <v>193.21943875265117</v>
      </c>
      <c r="H122" s="64">
        <v>5.6098749999999996E-2</v>
      </c>
      <c r="I122" s="195">
        <v>383572.26086956525</v>
      </c>
      <c r="J122" s="64">
        <v>8.6956521739130432E-2</v>
      </c>
      <c r="K122" s="66">
        <v>0</v>
      </c>
      <c r="L122" s="66">
        <v>0</v>
      </c>
      <c r="M122" s="64">
        <v>0.9075925350189209</v>
      </c>
      <c r="N122" s="64">
        <v>0</v>
      </c>
      <c r="O122" s="64">
        <v>0.27</v>
      </c>
      <c r="P122" s="64">
        <v>0.60236674492411435</v>
      </c>
      <c r="Q122" s="64">
        <v>0</v>
      </c>
      <c r="R122" s="66">
        <v>566448596</v>
      </c>
      <c r="S122" s="66">
        <v>710</v>
      </c>
      <c r="T122" s="66">
        <v>702.32</v>
      </c>
      <c r="U122" s="64">
        <v>5.6835029212186807</v>
      </c>
      <c r="V122" s="64">
        <v>119.09443692423389</v>
      </c>
      <c r="W122" s="64">
        <v>7.2</v>
      </c>
      <c r="X122" s="64">
        <v>4.6721899034970491E-3</v>
      </c>
      <c r="Y122" s="207">
        <v>75.5</v>
      </c>
      <c r="Z122" s="64">
        <v>37.700000000000003</v>
      </c>
      <c r="AA122" s="64">
        <v>140</v>
      </c>
      <c r="AB122" s="64">
        <v>0.46363636363636362</v>
      </c>
      <c r="AC122" s="64">
        <v>0</v>
      </c>
      <c r="AD122" s="64">
        <v>515.73913043478262</v>
      </c>
      <c r="AE122" s="64">
        <v>81.377694238988795</v>
      </c>
      <c r="AF122" s="64">
        <v>74.05</v>
      </c>
      <c r="AG122" s="64">
        <v>0.67100000000000004</v>
      </c>
      <c r="AH122" s="64">
        <v>0.374</v>
      </c>
      <c r="AI122" s="205">
        <v>44863.333333333336</v>
      </c>
      <c r="AJ122" s="205">
        <v>266920.25</v>
      </c>
      <c r="AK122" s="205">
        <v>0</v>
      </c>
      <c r="AL122" s="66">
        <v>60767</v>
      </c>
      <c r="AM122" s="66">
        <v>0</v>
      </c>
      <c r="AN122" s="66">
        <v>0</v>
      </c>
      <c r="AO122" s="66">
        <v>0</v>
      </c>
      <c r="AP122" s="64">
        <v>16.3</v>
      </c>
      <c r="AQ122" s="64">
        <v>31.8</v>
      </c>
      <c r="AR122" s="202" t="s">
        <v>478</v>
      </c>
      <c r="AS122" s="64">
        <v>-1.48</v>
      </c>
      <c r="AT122" s="64">
        <v>20</v>
      </c>
      <c r="AU122" s="64">
        <v>11.7</v>
      </c>
      <c r="AV122" s="64">
        <v>27</v>
      </c>
      <c r="AW122" s="64">
        <v>12.1839</v>
      </c>
      <c r="AX122" s="64">
        <v>68</v>
      </c>
      <c r="AY122" s="64">
        <v>7.9798299999999998</v>
      </c>
      <c r="AZ122" s="64">
        <v>24.799040000000002</v>
      </c>
      <c r="BA122" s="204" t="s">
        <v>478</v>
      </c>
      <c r="BB122" s="204">
        <v>98541.539852548041</v>
      </c>
      <c r="BC122" s="66">
        <v>293150.08547532558</v>
      </c>
      <c r="BD122" s="66">
        <v>16425859</v>
      </c>
      <c r="BE122" s="202">
        <v>0</v>
      </c>
      <c r="BF122" s="202">
        <v>0</v>
      </c>
      <c r="BG122" s="202">
        <v>1.2348319999999999</v>
      </c>
    </row>
    <row r="123" spans="1:59" s="8" customFormat="1">
      <c r="A123" t="s">
        <v>124</v>
      </c>
      <c r="B123" t="s">
        <v>112</v>
      </c>
      <c r="C123" s="110" t="s">
        <v>125</v>
      </c>
      <c r="D123" s="64">
        <v>2.1707317073170733</v>
      </c>
      <c r="E123" s="203">
        <v>211792</v>
      </c>
      <c r="F123" s="203">
        <v>7135</v>
      </c>
      <c r="G123" s="66">
        <v>669.52831150066856</v>
      </c>
      <c r="H123" s="64">
        <v>6.3930000000000001E-2</v>
      </c>
      <c r="I123" s="195">
        <v>383572.26086956525</v>
      </c>
      <c r="J123" s="64">
        <v>0.17391304347826086</v>
      </c>
      <c r="K123" s="66">
        <v>3</v>
      </c>
      <c r="L123" s="66">
        <v>12</v>
      </c>
      <c r="M123" s="64">
        <v>0.9075925350189209</v>
      </c>
      <c r="N123" s="64">
        <v>14</v>
      </c>
      <c r="O123" s="64">
        <v>0.33600000000000002</v>
      </c>
      <c r="P123" s="64">
        <v>0.56438593581954344</v>
      </c>
      <c r="Q123" s="64">
        <v>0</v>
      </c>
      <c r="R123" s="66">
        <v>566448596</v>
      </c>
      <c r="S123" s="66">
        <v>710</v>
      </c>
      <c r="T123" s="66">
        <v>702.32</v>
      </c>
      <c r="U123" s="64">
        <v>5.6835029212186807</v>
      </c>
      <c r="V123" s="64">
        <v>78.455164504606131</v>
      </c>
      <c r="W123" s="64">
        <v>5.4</v>
      </c>
      <c r="X123" s="64">
        <v>3.3459989378803047E-2</v>
      </c>
      <c r="Y123" s="207">
        <v>75.5</v>
      </c>
      <c r="Z123" s="64">
        <v>61.6</v>
      </c>
      <c r="AA123" s="64">
        <v>140</v>
      </c>
      <c r="AB123" s="64">
        <v>0.44545454545454544</v>
      </c>
      <c r="AC123" s="64">
        <v>0</v>
      </c>
      <c r="AD123" s="64">
        <v>515.73913043478262</v>
      </c>
      <c r="AE123" s="64">
        <v>81.377694238988795</v>
      </c>
      <c r="AF123" s="64">
        <v>74.05</v>
      </c>
      <c r="AG123" s="64">
        <v>0.67100000000000004</v>
      </c>
      <c r="AH123" s="64">
        <v>0.374</v>
      </c>
      <c r="AI123" s="205">
        <v>0</v>
      </c>
      <c r="AJ123" s="205">
        <v>0</v>
      </c>
      <c r="AK123" s="205">
        <v>0</v>
      </c>
      <c r="AL123" s="66">
        <v>175089</v>
      </c>
      <c r="AM123" s="66">
        <v>0</v>
      </c>
      <c r="AN123" s="66">
        <v>0</v>
      </c>
      <c r="AO123" s="66">
        <v>0</v>
      </c>
      <c r="AP123" s="64">
        <v>17.5</v>
      </c>
      <c r="AQ123" s="64">
        <v>22.6</v>
      </c>
      <c r="AR123" s="202" t="s">
        <v>478</v>
      </c>
      <c r="AS123" s="64">
        <v>-1.48</v>
      </c>
      <c r="AT123" s="64">
        <v>20</v>
      </c>
      <c r="AU123" s="64">
        <v>11.7</v>
      </c>
      <c r="AV123" s="64">
        <v>27</v>
      </c>
      <c r="AW123" s="64">
        <v>12.1839</v>
      </c>
      <c r="AX123" s="64">
        <v>68</v>
      </c>
      <c r="AY123" s="64">
        <v>11.96435</v>
      </c>
      <c r="AZ123" s="64">
        <v>43.338769999999997</v>
      </c>
      <c r="BA123" s="204" t="s">
        <v>478</v>
      </c>
      <c r="BB123" s="204">
        <v>701520.25967246469</v>
      </c>
      <c r="BC123" s="66">
        <v>1024963.275923476</v>
      </c>
      <c r="BD123" s="66">
        <v>16425859</v>
      </c>
      <c r="BE123" s="202">
        <v>0</v>
      </c>
      <c r="BF123" s="202">
        <v>0</v>
      </c>
      <c r="BG123" s="202">
        <v>1.2348319999999999</v>
      </c>
    </row>
    <row r="124" spans="1:59" s="8" customFormat="1">
      <c r="A124" t="s">
        <v>126</v>
      </c>
      <c r="B124" t="s">
        <v>112</v>
      </c>
      <c r="C124" s="110" t="s">
        <v>127</v>
      </c>
      <c r="D124" s="64">
        <v>1.967741935483871</v>
      </c>
      <c r="E124" s="203">
        <v>248437</v>
      </c>
      <c r="F124" s="203">
        <v>990</v>
      </c>
      <c r="G124" s="66">
        <v>57613.209983252455</v>
      </c>
      <c r="H124" s="64">
        <v>7.3142999999999986E-2</v>
      </c>
      <c r="I124" s="195">
        <v>383572.26086956525</v>
      </c>
      <c r="J124" s="64">
        <v>0.17391304347826086</v>
      </c>
      <c r="K124" s="66">
        <v>0</v>
      </c>
      <c r="L124" s="66">
        <v>4</v>
      </c>
      <c r="M124" s="64">
        <v>0.9075925350189209</v>
      </c>
      <c r="N124" s="64">
        <v>0</v>
      </c>
      <c r="O124" s="64">
        <v>0.28599999999999998</v>
      </c>
      <c r="P124" s="64">
        <v>0.63482637284298782</v>
      </c>
      <c r="Q124" s="64">
        <v>0</v>
      </c>
      <c r="R124" s="66">
        <v>566448596</v>
      </c>
      <c r="S124" s="66">
        <v>710</v>
      </c>
      <c r="T124" s="66">
        <v>702.32</v>
      </c>
      <c r="U124" s="64">
        <v>5.6835029212186807</v>
      </c>
      <c r="V124" s="64">
        <v>86.306482421507809</v>
      </c>
      <c r="W124" s="64">
        <v>5.8</v>
      </c>
      <c r="X124" s="64">
        <v>4.2803520776517411E-2</v>
      </c>
      <c r="Y124" s="207">
        <v>75.5</v>
      </c>
      <c r="Z124" s="64">
        <v>53.3</v>
      </c>
      <c r="AA124" s="64">
        <v>140</v>
      </c>
      <c r="AB124" s="64">
        <v>0.81818181818181812</v>
      </c>
      <c r="AC124" s="64">
        <v>0</v>
      </c>
      <c r="AD124" s="64">
        <v>515.73913043478262</v>
      </c>
      <c r="AE124" s="64">
        <v>81.377694238988795</v>
      </c>
      <c r="AF124" s="64">
        <v>74.05</v>
      </c>
      <c r="AG124" s="64">
        <v>0.67100000000000004</v>
      </c>
      <c r="AH124" s="64">
        <v>0.374</v>
      </c>
      <c r="AI124" s="205">
        <v>0</v>
      </c>
      <c r="AJ124" s="205">
        <v>0</v>
      </c>
      <c r="AK124" s="205">
        <v>0</v>
      </c>
      <c r="AL124" s="66">
        <v>223439</v>
      </c>
      <c r="AM124" s="66">
        <v>0</v>
      </c>
      <c r="AN124" s="66">
        <v>0</v>
      </c>
      <c r="AO124" s="66">
        <v>0</v>
      </c>
      <c r="AP124" s="64">
        <v>11.3</v>
      </c>
      <c r="AQ124" s="64">
        <v>27.6</v>
      </c>
      <c r="AR124" s="202" t="s">
        <v>478</v>
      </c>
      <c r="AS124" s="64">
        <v>-1.48</v>
      </c>
      <c r="AT124" s="64">
        <v>20</v>
      </c>
      <c r="AU124" s="64">
        <v>11.7</v>
      </c>
      <c r="AV124" s="64">
        <v>27</v>
      </c>
      <c r="AW124" s="64">
        <v>12.1839</v>
      </c>
      <c r="AX124" s="64">
        <v>68</v>
      </c>
      <c r="AY124" s="64">
        <v>8.9842600000000008</v>
      </c>
      <c r="AZ124" s="64">
        <v>71.139409999999998</v>
      </c>
      <c r="BA124" s="204" t="s">
        <v>478</v>
      </c>
      <c r="BB124" s="204">
        <v>907181.71511629492</v>
      </c>
      <c r="BC124" s="66">
        <v>874941.66595046781</v>
      </c>
      <c r="BD124" s="66">
        <v>16425859</v>
      </c>
      <c r="BE124" s="202">
        <v>0</v>
      </c>
      <c r="BF124" s="202">
        <v>0</v>
      </c>
      <c r="BG124" s="202">
        <v>1.2348319999999999</v>
      </c>
    </row>
    <row r="125" spans="1:59" s="8" customFormat="1">
      <c r="A125" t="s">
        <v>128</v>
      </c>
      <c r="B125" t="s">
        <v>112</v>
      </c>
      <c r="C125" s="110" t="s">
        <v>129</v>
      </c>
      <c r="D125" s="64">
        <v>2.838709677419355</v>
      </c>
      <c r="E125" s="203">
        <v>170886</v>
      </c>
      <c r="F125" s="203">
        <v>40973</v>
      </c>
      <c r="G125" s="66">
        <v>256.7361354462505</v>
      </c>
      <c r="H125" s="64">
        <v>7.4757499999999977E-2</v>
      </c>
      <c r="I125" s="195">
        <v>383572.26086956525</v>
      </c>
      <c r="J125" s="64">
        <v>0.17391304347826086</v>
      </c>
      <c r="K125" s="66">
        <v>0</v>
      </c>
      <c r="L125" s="66">
        <v>0</v>
      </c>
      <c r="M125" s="64">
        <v>0.9075925350189209</v>
      </c>
      <c r="N125" s="64">
        <v>0</v>
      </c>
      <c r="O125" s="64">
        <v>0.27</v>
      </c>
      <c r="P125" s="64">
        <v>0.67589192507543849</v>
      </c>
      <c r="Q125" s="64">
        <v>0</v>
      </c>
      <c r="R125" s="66">
        <v>566448596</v>
      </c>
      <c r="S125" s="66">
        <v>710</v>
      </c>
      <c r="T125" s="66">
        <v>702.32</v>
      </c>
      <c r="U125" s="64">
        <v>5.6835029212186807</v>
      </c>
      <c r="V125" s="64">
        <v>85.639313780785855</v>
      </c>
      <c r="W125" s="64">
        <v>8.6999999999999993</v>
      </c>
      <c r="X125" s="64">
        <v>2.5927953194868132E-2</v>
      </c>
      <c r="Y125" s="207">
        <v>75.5</v>
      </c>
      <c r="Z125" s="64">
        <v>39</v>
      </c>
      <c r="AA125" s="64">
        <v>140</v>
      </c>
      <c r="AB125" s="64">
        <v>0.30909090909090908</v>
      </c>
      <c r="AC125" s="64">
        <v>0</v>
      </c>
      <c r="AD125" s="64">
        <v>515.73913043478262</v>
      </c>
      <c r="AE125" s="64">
        <v>81.377694238988795</v>
      </c>
      <c r="AF125" s="64">
        <v>74.05</v>
      </c>
      <c r="AG125" s="64">
        <v>0.67100000000000004</v>
      </c>
      <c r="AH125" s="64">
        <v>0.374</v>
      </c>
      <c r="AI125" s="205">
        <v>0</v>
      </c>
      <c r="AJ125" s="205">
        <v>266920.25</v>
      </c>
      <c r="AK125" s="205">
        <v>0</v>
      </c>
      <c r="AL125" s="66">
        <v>201974</v>
      </c>
      <c r="AM125" s="66">
        <v>0</v>
      </c>
      <c r="AN125" s="66">
        <v>0</v>
      </c>
      <c r="AO125" s="66">
        <v>0</v>
      </c>
      <c r="AP125" s="64">
        <v>14.2</v>
      </c>
      <c r="AQ125" s="64">
        <v>45.6</v>
      </c>
      <c r="AR125" s="202" t="s">
        <v>478</v>
      </c>
      <c r="AS125" s="64">
        <v>-1.48</v>
      </c>
      <c r="AT125" s="64">
        <v>20</v>
      </c>
      <c r="AU125" s="64">
        <v>11.7</v>
      </c>
      <c r="AV125" s="64">
        <v>27</v>
      </c>
      <c r="AW125" s="64">
        <v>12.1839</v>
      </c>
      <c r="AX125" s="64">
        <v>68</v>
      </c>
      <c r="AY125" s="64">
        <v>5.3014200000000002</v>
      </c>
      <c r="AZ125" s="64">
        <v>57.783169999999998</v>
      </c>
      <c r="BA125" s="204" t="s">
        <v>478</v>
      </c>
      <c r="BB125" s="204">
        <v>549753.07042927039</v>
      </c>
      <c r="BC125" s="66">
        <v>767455.76766422018</v>
      </c>
      <c r="BD125" s="66">
        <v>16425859</v>
      </c>
      <c r="BE125" s="202">
        <v>0</v>
      </c>
      <c r="BF125" s="202">
        <v>0</v>
      </c>
      <c r="BG125" s="202">
        <v>1.2348319999999999</v>
      </c>
    </row>
    <row r="126" spans="1:59" s="8" customFormat="1">
      <c r="A126" t="s">
        <v>130</v>
      </c>
      <c r="B126" t="s">
        <v>112</v>
      </c>
      <c r="C126" s="110" t="s">
        <v>131</v>
      </c>
      <c r="D126" s="64">
        <v>2.9210526315789473</v>
      </c>
      <c r="E126" s="203">
        <v>151144</v>
      </c>
      <c r="F126" s="203">
        <v>198858</v>
      </c>
      <c r="G126" s="66">
        <v>9075.6470926024995</v>
      </c>
      <c r="H126" s="64">
        <v>7.0944999999999994E-2</v>
      </c>
      <c r="I126" s="195">
        <v>383572.26086956525</v>
      </c>
      <c r="J126" s="64">
        <v>0.17391304347826086</v>
      </c>
      <c r="K126" s="66">
        <v>5</v>
      </c>
      <c r="L126" s="66">
        <v>21</v>
      </c>
      <c r="M126" s="64">
        <v>0.9075925350189209</v>
      </c>
      <c r="N126" s="64">
        <v>9</v>
      </c>
      <c r="O126" s="64">
        <v>0.27</v>
      </c>
      <c r="P126" s="64">
        <v>0.65847574833985556</v>
      </c>
      <c r="Q126" s="64">
        <v>0</v>
      </c>
      <c r="R126" s="66">
        <v>566448596</v>
      </c>
      <c r="S126" s="66">
        <v>710</v>
      </c>
      <c r="T126" s="66">
        <v>702.32</v>
      </c>
      <c r="U126" s="64">
        <v>5.6835029212186807</v>
      </c>
      <c r="V126" s="64">
        <v>92.601073510058285</v>
      </c>
      <c r="W126" s="64">
        <v>5.8</v>
      </c>
      <c r="X126" s="64">
        <v>3.3246425909554359E-2</v>
      </c>
      <c r="Y126" s="207">
        <v>75.5</v>
      </c>
      <c r="Z126" s="64">
        <v>35.299999999999997</v>
      </c>
      <c r="AA126" s="64">
        <v>140</v>
      </c>
      <c r="AB126" s="64">
        <v>1.7999999999999998</v>
      </c>
      <c r="AC126" s="64">
        <v>0</v>
      </c>
      <c r="AD126" s="64">
        <v>515.73913043478262</v>
      </c>
      <c r="AE126" s="64">
        <v>81.377694238988795</v>
      </c>
      <c r="AF126" s="64">
        <v>74.05</v>
      </c>
      <c r="AG126" s="64">
        <v>0.67100000000000004</v>
      </c>
      <c r="AH126" s="64">
        <v>0.374</v>
      </c>
      <c r="AI126" s="205">
        <v>0</v>
      </c>
      <c r="AJ126" s="205">
        <v>0</v>
      </c>
      <c r="AK126" s="205">
        <v>0</v>
      </c>
      <c r="AL126" s="66">
        <v>335543</v>
      </c>
      <c r="AM126" s="66">
        <v>220510</v>
      </c>
      <c r="AN126" s="66">
        <v>21566</v>
      </c>
      <c r="AO126" s="66">
        <v>16886</v>
      </c>
      <c r="AP126" s="64">
        <v>16.3</v>
      </c>
      <c r="AQ126" s="64">
        <v>41</v>
      </c>
      <c r="AR126" s="202" t="s">
        <v>478</v>
      </c>
      <c r="AS126" s="64">
        <v>-1.48</v>
      </c>
      <c r="AT126" s="64">
        <v>20</v>
      </c>
      <c r="AU126" s="64">
        <v>11.7</v>
      </c>
      <c r="AV126" s="64">
        <v>27</v>
      </c>
      <c r="AW126" s="64">
        <v>12.1839</v>
      </c>
      <c r="AX126" s="64">
        <v>68</v>
      </c>
      <c r="AY126" s="64">
        <v>3.2044199999999998</v>
      </c>
      <c r="AZ126" s="64">
        <v>85.765550000000005</v>
      </c>
      <c r="BA126" s="204" t="s">
        <v>478</v>
      </c>
      <c r="BB126" s="204">
        <v>704653.71138924977</v>
      </c>
      <c r="BC126" s="66">
        <v>899975.12186947092</v>
      </c>
      <c r="BD126" s="66">
        <v>16425859</v>
      </c>
      <c r="BE126" s="202">
        <v>0</v>
      </c>
      <c r="BF126" s="202">
        <v>0</v>
      </c>
      <c r="BG126" s="202">
        <v>1.2348319999999999</v>
      </c>
    </row>
    <row r="127" spans="1:59" s="8" customFormat="1">
      <c r="A127" t="s">
        <v>132</v>
      </c>
      <c r="B127" t="s">
        <v>112</v>
      </c>
      <c r="C127" s="110" t="s">
        <v>133</v>
      </c>
      <c r="D127" s="64">
        <v>1.7073170731707317</v>
      </c>
      <c r="E127" s="203">
        <v>63772</v>
      </c>
      <c r="F127" s="203">
        <v>229034</v>
      </c>
      <c r="G127" s="66">
        <v>530.38964502822603</v>
      </c>
      <c r="H127" s="64">
        <v>8.7357499999999991E-2</v>
      </c>
      <c r="I127" s="195">
        <v>383572.26086956525</v>
      </c>
      <c r="J127" s="64">
        <v>8.6956521739130432E-2</v>
      </c>
      <c r="K127" s="66">
        <v>0</v>
      </c>
      <c r="L127" s="66">
        <v>3</v>
      </c>
      <c r="M127" s="64">
        <v>0.9075925350189209</v>
      </c>
      <c r="N127" s="64">
        <v>0</v>
      </c>
      <c r="O127" s="64">
        <v>0.41299999999999998</v>
      </c>
      <c r="P127" s="64">
        <v>0.47696190841257108</v>
      </c>
      <c r="Q127" s="64">
        <v>0</v>
      </c>
      <c r="R127" s="66">
        <v>566448596</v>
      </c>
      <c r="S127" s="66">
        <v>710</v>
      </c>
      <c r="T127" s="66">
        <v>702.32</v>
      </c>
      <c r="U127" s="64">
        <v>5.6835029212186807</v>
      </c>
      <c r="V127" s="64">
        <v>131.59659710471894</v>
      </c>
      <c r="W127" s="64">
        <v>2.6</v>
      </c>
      <c r="X127" s="64">
        <v>5.2565742153780667E-2</v>
      </c>
      <c r="Y127" s="207">
        <v>75.5</v>
      </c>
      <c r="Z127" s="64">
        <v>54.3</v>
      </c>
      <c r="AA127" s="64">
        <v>140</v>
      </c>
      <c r="AB127" s="64">
        <v>1.7272727272727271</v>
      </c>
      <c r="AC127" s="64">
        <v>0</v>
      </c>
      <c r="AD127" s="64">
        <v>515.73913043478262</v>
      </c>
      <c r="AE127" s="64">
        <v>81.377694238988795</v>
      </c>
      <c r="AF127" s="64">
        <v>74.05</v>
      </c>
      <c r="AG127" s="64">
        <v>0.67100000000000004</v>
      </c>
      <c r="AH127" s="64">
        <v>0.374</v>
      </c>
      <c r="AI127" s="205">
        <v>0</v>
      </c>
      <c r="AJ127" s="205">
        <v>0</v>
      </c>
      <c r="AK127" s="205">
        <v>0</v>
      </c>
      <c r="AL127" s="66">
        <v>139195</v>
      </c>
      <c r="AM127" s="66">
        <v>0</v>
      </c>
      <c r="AN127" s="66">
        <v>0</v>
      </c>
      <c r="AO127" s="66">
        <v>0</v>
      </c>
      <c r="AP127" s="64">
        <v>10</v>
      </c>
      <c r="AQ127" s="64">
        <v>8.6</v>
      </c>
      <c r="AR127" s="202" t="s">
        <v>478</v>
      </c>
      <c r="AS127" s="64">
        <v>-1.48</v>
      </c>
      <c r="AT127" s="64">
        <v>20</v>
      </c>
      <c r="AU127" s="64">
        <v>11.7</v>
      </c>
      <c r="AV127" s="64">
        <v>27</v>
      </c>
      <c r="AW127" s="64">
        <v>12.1839</v>
      </c>
      <c r="AX127" s="64">
        <v>68</v>
      </c>
      <c r="AY127" s="64">
        <v>8.4016000000000002</v>
      </c>
      <c r="AZ127" s="64">
        <v>34.035890000000002</v>
      </c>
      <c r="BA127" s="204" t="s">
        <v>478</v>
      </c>
      <c r="BB127" s="204">
        <v>1139232.5713214169</v>
      </c>
      <c r="BC127" s="66">
        <v>966713.98475880362</v>
      </c>
      <c r="BD127" s="66">
        <v>16425859</v>
      </c>
      <c r="BE127" s="202">
        <v>0</v>
      </c>
      <c r="BF127" s="202">
        <v>0</v>
      </c>
      <c r="BG127" s="202">
        <v>1.2348319999999999</v>
      </c>
    </row>
    <row r="128" spans="1:59" s="8" customFormat="1">
      <c r="A128" t="s">
        <v>134</v>
      </c>
      <c r="B128" t="s">
        <v>112</v>
      </c>
      <c r="C128" s="110" t="s">
        <v>135</v>
      </c>
      <c r="D128" s="64">
        <v>1.7936507936507937</v>
      </c>
      <c r="E128" s="203">
        <v>564068</v>
      </c>
      <c r="F128" s="203">
        <v>119853</v>
      </c>
      <c r="G128" s="66">
        <v>5346.4202948217871</v>
      </c>
      <c r="H128" s="64">
        <v>0.17632200000000001</v>
      </c>
      <c r="I128" s="195">
        <v>383572.26086956525</v>
      </c>
      <c r="J128" s="64">
        <v>8.6956521739130432E-2</v>
      </c>
      <c r="K128" s="66">
        <v>3</v>
      </c>
      <c r="L128" s="66">
        <v>12</v>
      </c>
      <c r="M128" s="64">
        <v>0.9075925350189209</v>
      </c>
      <c r="N128" s="64">
        <v>17</v>
      </c>
      <c r="O128" s="64">
        <v>0.41299999999999998</v>
      </c>
      <c r="P128" s="64">
        <v>0.44704212846566388</v>
      </c>
      <c r="Q128" s="64">
        <v>0</v>
      </c>
      <c r="R128" s="66">
        <v>566448596</v>
      </c>
      <c r="S128" s="66">
        <v>710</v>
      </c>
      <c r="T128" s="66">
        <v>702.32</v>
      </c>
      <c r="U128" s="64">
        <v>5.6835029212186807</v>
      </c>
      <c r="V128" s="64">
        <v>131.70295732280505</v>
      </c>
      <c r="W128" s="64">
        <v>2.1</v>
      </c>
      <c r="X128" s="64">
        <v>5.8433623535516656E-2</v>
      </c>
      <c r="Y128" s="207">
        <v>75.5</v>
      </c>
      <c r="Z128" s="64">
        <v>63.1</v>
      </c>
      <c r="AA128" s="64">
        <v>140</v>
      </c>
      <c r="AB128" s="64">
        <v>0.86363636363636354</v>
      </c>
      <c r="AC128" s="64">
        <v>0</v>
      </c>
      <c r="AD128" s="64">
        <v>515.73913043478262</v>
      </c>
      <c r="AE128" s="64">
        <v>81.377694238988795</v>
      </c>
      <c r="AF128" s="64">
        <v>74.05</v>
      </c>
      <c r="AG128" s="64">
        <v>0.67100000000000004</v>
      </c>
      <c r="AH128" s="64">
        <v>0.374</v>
      </c>
      <c r="AI128" s="205">
        <v>0</v>
      </c>
      <c r="AJ128" s="205">
        <v>91685.75</v>
      </c>
      <c r="AK128" s="205">
        <v>0</v>
      </c>
      <c r="AL128" s="66">
        <v>257309</v>
      </c>
      <c r="AM128" s="66">
        <v>0</v>
      </c>
      <c r="AN128" s="66">
        <v>67572</v>
      </c>
      <c r="AO128" s="66">
        <v>33817</v>
      </c>
      <c r="AP128" s="64">
        <v>9.8000000000000007</v>
      </c>
      <c r="AQ128" s="64">
        <v>11.3</v>
      </c>
      <c r="AR128" s="202" t="s">
        <v>478</v>
      </c>
      <c r="AS128" s="64">
        <v>-1.48</v>
      </c>
      <c r="AT128" s="64">
        <v>20</v>
      </c>
      <c r="AU128" s="64">
        <v>11.7</v>
      </c>
      <c r="AV128" s="64">
        <v>27</v>
      </c>
      <c r="AW128" s="64">
        <v>12.1839</v>
      </c>
      <c r="AX128" s="64">
        <v>68</v>
      </c>
      <c r="AY128" s="64">
        <v>6.7897299999999996</v>
      </c>
      <c r="AZ128" s="64">
        <v>45.798670000000001</v>
      </c>
      <c r="BA128" s="204" t="s">
        <v>478</v>
      </c>
      <c r="BB128" s="204">
        <v>1281132.6976409457</v>
      </c>
      <c r="BC128" s="66">
        <v>1648451.9491347731</v>
      </c>
      <c r="BD128" s="66">
        <v>16425859</v>
      </c>
      <c r="BE128" s="202">
        <v>0</v>
      </c>
      <c r="BF128" s="202">
        <v>0</v>
      </c>
      <c r="BG128" s="202">
        <v>1.2348319999999999</v>
      </c>
    </row>
    <row r="129" spans="1:59" s="8" customFormat="1">
      <c r="A129" t="s">
        <v>136</v>
      </c>
      <c r="B129" t="s">
        <v>112</v>
      </c>
      <c r="C129" s="110" t="s">
        <v>137</v>
      </c>
      <c r="D129" s="64">
        <v>1.5483870967741935</v>
      </c>
      <c r="E129" s="203">
        <v>143515</v>
      </c>
      <c r="F129" s="203">
        <v>277119</v>
      </c>
      <c r="G129" s="66">
        <v>2110.4924243704763</v>
      </c>
      <c r="H129" s="64">
        <v>0.10397749999999999</v>
      </c>
      <c r="I129" s="195">
        <v>383572.26086956525</v>
      </c>
      <c r="J129" s="64">
        <v>8.6956521739130432E-2</v>
      </c>
      <c r="K129" s="66">
        <v>3</v>
      </c>
      <c r="L129" s="66">
        <v>2</v>
      </c>
      <c r="M129" s="64">
        <v>0.9075925350189209</v>
      </c>
      <c r="N129" s="64">
        <v>0</v>
      </c>
      <c r="O129" s="64">
        <v>0.433</v>
      </c>
      <c r="P129" s="64">
        <v>0.47685758473261192</v>
      </c>
      <c r="Q129" s="64">
        <v>0</v>
      </c>
      <c r="R129" s="66">
        <v>566448596</v>
      </c>
      <c r="S129" s="66">
        <v>710</v>
      </c>
      <c r="T129" s="66">
        <v>702.32</v>
      </c>
      <c r="U129" s="64">
        <v>5.6835029212186807</v>
      </c>
      <c r="V129" s="64">
        <v>102.27985335589398</v>
      </c>
      <c r="W129" s="64">
        <v>1.5</v>
      </c>
      <c r="X129" s="64">
        <v>4.8339532728330643E-2</v>
      </c>
      <c r="Y129" s="207">
        <v>75.5</v>
      </c>
      <c r="Z129" s="64">
        <v>68.8</v>
      </c>
      <c r="AA129" s="64">
        <v>140</v>
      </c>
      <c r="AB129" s="64">
        <v>0.82727272727272727</v>
      </c>
      <c r="AC129" s="64">
        <v>0</v>
      </c>
      <c r="AD129" s="64">
        <v>515.73913043478262</v>
      </c>
      <c r="AE129" s="64">
        <v>81.377694238988795</v>
      </c>
      <c r="AF129" s="64">
        <v>74.05</v>
      </c>
      <c r="AG129" s="64">
        <v>0.67100000000000004</v>
      </c>
      <c r="AH129" s="64">
        <v>0.374</v>
      </c>
      <c r="AI129" s="205">
        <v>44863.333333333336</v>
      </c>
      <c r="AJ129" s="205">
        <v>133460.125</v>
      </c>
      <c r="AK129" s="205">
        <v>0</v>
      </c>
      <c r="AL129" s="66">
        <v>183392</v>
      </c>
      <c r="AM129" s="66">
        <v>0</v>
      </c>
      <c r="AN129" s="66">
        <v>17536</v>
      </c>
      <c r="AO129" s="66">
        <v>0</v>
      </c>
      <c r="AP129" s="64">
        <v>8.5</v>
      </c>
      <c r="AQ129" s="64">
        <v>9.9</v>
      </c>
      <c r="AR129" s="202" t="s">
        <v>478</v>
      </c>
      <c r="AS129" s="64">
        <v>-1.48</v>
      </c>
      <c r="AT129" s="64">
        <v>20</v>
      </c>
      <c r="AU129" s="64">
        <v>11.7</v>
      </c>
      <c r="AV129" s="64">
        <v>27</v>
      </c>
      <c r="AW129" s="64">
        <v>12.1839</v>
      </c>
      <c r="AX129" s="64">
        <v>68</v>
      </c>
      <c r="AY129" s="64">
        <v>4.0693599999999996</v>
      </c>
      <c r="AZ129" s="64">
        <v>45.823720000000002</v>
      </c>
      <c r="BA129" s="204" t="s">
        <v>478</v>
      </c>
      <c r="BB129" s="204">
        <v>1024223.8600347072</v>
      </c>
      <c r="BC129" s="66">
        <v>1099700.1809656729</v>
      </c>
      <c r="BD129" s="66">
        <v>16425859</v>
      </c>
      <c r="BE129" s="202">
        <v>0</v>
      </c>
      <c r="BF129" s="202">
        <v>0</v>
      </c>
      <c r="BG129" s="202">
        <v>1.2348319999999999</v>
      </c>
    </row>
    <row r="130" spans="1:59" s="8" customFormat="1">
      <c r="A130" t="s">
        <v>138</v>
      </c>
      <c r="B130" t="s">
        <v>112</v>
      </c>
      <c r="C130" s="110" t="s">
        <v>139</v>
      </c>
      <c r="D130" s="64">
        <v>1.5365853658536586</v>
      </c>
      <c r="E130" s="203">
        <v>109442</v>
      </c>
      <c r="F130" s="203">
        <v>193427</v>
      </c>
      <c r="G130" s="66">
        <v>41161</v>
      </c>
      <c r="H130" s="64">
        <v>7.474249999999999E-2</v>
      </c>
      <c r="I130" s="195">
        <v>383572.26086956525</v>
      </c>
      <c r="J130" s="64">
        <v>8.6956521739130432E-2</v>
      </c>
      <c r="K130" s="66">
        <v>0</v>
      </c>
      <c r="L130" s="66">
        <v>2</v>
      </c>
      <c r="M130" s="64">
        <v>0.9075925350189209</v>
      </c>
      <c r="N130" s="64">
        <v>0</v>
      </c>
      <c r="O130" s="64">
        <v>0.45800000000000002</v>
      </c>
      <c r="P130" s="64">
        <v>0.44226910164588978</v>
      </c>
      <c r="Q130" s="64">
        <v>0</v>
      </c>
      <c r="R130" s="66">
        <v>566448596</v>
      </c>
      <c r="S130" s="66">
        <v>710</v>
      </c>
      <c r="T130" s="66">
        <v>702.32</v>
      </c>
      <c r="U130" s="64">
        <v>5.6835029212186807</v>
      </c>
      <c r="V130" s="64">
        <v>135.01946230494454</v>
      </c>
      <c r="W130" s="64">
        <v>2.2999999999999998</v>
      </c>
      <c r="X130" s="64">
        <v>5.9613100969742892E-2</v>
      </c>
      <c r="Y130" s="207">
        <v>75.5</v>
      </c>
      <c r="Z130" s="64">
        <v>74.900000000000006</v>
      </c>
      <c r="AA130" s="64">
        <v>140</v>
      </c>
      <c r="AB130" s="64">
        <v>0.6</v>
      </c>
      <c r="AC130" s="64">
        <v>0</v>
      </c>
      <c r="AD130" s="64">
        <v>515.73913043478262</v>
      </c>
      <c r="AE130" s="64">
        <v>81.377694238988795</v>
      </c>
      <c r="AF130" s="64">
        <v>74.05</v>
      </c>
      <c r="AG130" s="64">
        <v>0.67100000000000004</v>
      </c>
      <c r="AH130" s="64">
        <v>0.374</v>
      </c>
      <c r="AI130" s="205">
        <v>0</v>
      </c>
      <c r="AJ130" s="205">
        <v>91685.75</v>
      </c>
      <c r="AK130" s="205">
        <v>0</v>
      </c>
      <c r="AL130" s="66">
        <v>160068</v>
      </c>
      <c r="AM130" s="66">
        <v>0</v>
      </c>
      <c r="AN130" s="66">
        <v>2186</v>
      </c>
      <c r="AO130" s="66">
        <v>0</v>
      </c>
      <c r="AP130" s="64">
        <v>6.2</v>
      </c>
      <c r="AQ130" s="64">
        <v>11.7</v>
      </c>
      <c r="AR130" s="202" t="s">
        <v>478</v>
      </c>
      <c r="AS130" s="64">
        <v>-1.48</v>
      </c>
      <c r="AT130" s="64">
        <v>20</v>
      </c>
      <c r="AU130" s="64">
        <v>11.7</v>
      </c>
      <c r="AV130" s="64">
        <v>27</v>
      </c>
      <c r="AW130" s="64">
        <v>12.1839</v>
      </c>
      <c r="AX130" s="64">
        <v>68</v>
      </c>
      <c r="AY130" s="64">
        <v>9.4738199999999999</v>
      </c>
      <c r="AZ130" s="64">
        <v>60.696390000000001</v>
      </c>
      <c r="BA130" s="204" t="s">
        <v>478</v>
      </c>
      <c r="BB130" s="204">
        <v>932741.41316948016</v>
      </c>
      <c r="BC130" s="66">
        <v>964470.1497380808</v>
      </c>
      <c r="BD130" s="66">
        <v>16425859</v>
      </c>
      <c r="BE130" s="202">
        <v>0</v>
      </c>
      <c r="BF130" s="202">
        <v>0</v>
      </c>
      <c r="BG130" s="202">
        <v>1.2348319999999999</v>
      </c>
    </row>
    <row r="131" spans="1:59" s="8" customFormat="1">
      <c r="A131" t="s">
        <v>140</v>
      </c>
      <c r="B131" t="s">
        <v>112</v>
      </c>
      <c r="C131" s="110" t="s">
        <v>141</v>
      </c>
      <c r="D131" s="64">
        <v>1.2258064516129032</v>
      </c>
      <c r="E131" s="203">
        <v>116902</v>
      </c>
      <c r="F131" s="203">
        <v>368507</v>
      </c>
      <c r="G131" s="66">
        <v>1689.7574580592216</v>
      </c>
      <c r="H131" s="64">
        <v>9.7022500000000012E-2</v>
      </c>
      <c r="I131" s="195">
        <v>383572.26086956525</v>
      </c>
      <c r="J131" s="64">
        <v>8.6956521739130432E-2</v>
      </c>
      <c r="K131" s="66">
        <v>0</v>
      </c>
      <c r="L131" s="66">
        <v>14</v>
      </c>
      <c r="M131" s="64">
        <v>0.9075925350189209</v>
      </c>
      <c r="N131" s="64">
        <v>0</v>
      </c>
      <c r="O131" s="64">
        <v>0.45800000000000002</v>
      </c>
      <c r="P131" s="64">
        <v>0.41115544208736832</v>
      </c>
      <c r="Q131" s="64">
        <v>0</v>
      </c>
      <c r="R131" s="66">
        <v>566448596</v>
      </c>
      <c r="S131" s="66">
        <v>710</v>
      </c>
      <c r="T131" s="66">
        <v>702.32</v>
      </c>
      <c r="U131" s="64">
        <v>5.6835029212186807</v>
      </c>
      <c r="V131" s="64">
        <v>98.286510622297442</v>
      </c>
      <c r="W131" s="64">
        <v>6.5</v>
      </c>
      <c r="X131" s="64">
        <v>4.3936100031113881E-2</v>
      </c>
      <c r="Y131" s="207">
        <v>75.5</v>
      </c>
      <c r="Z131" s="64">
        <v>83.6</v>
      </c>
      <c r="AA131" s="64">
        <v>140</v>
      </c>
      <c r="AB131" s="64">
        <v>0.59090909090909083</v>
      </c>
      <c r="AC131" s="64">
        <v>0</v>
      </c>
      <c r="AD131" s="64">
        <v>515.73913043478262</v>
      </c>
      <c r="AE131" s="64">
        <v>81.377694238988795</v>
      </c>
      <c r="AF131" s="64">
        <v>74.05</v>
      </c>
      <c r="AG131" s="64">
        <v>0.67100000000000004</v>
      </c>
      <c r="AH131" s="64">
        <v>0.374</v>
      </c>
      <c r="AI131" s="205">
        <v>0</v>
      </c>
      <c r="AJ131" s="205">
        <v>91685.75</v>
      </c>
      <c r="AK131" s="205">
        <v>0</v>
      </c>
      <c r="AL131" s="66">
        <v>31432</v>
      </c>
      <c r="AM131" s="66">
        <v>0</v>
      </c>
      <c r="AN131" s="66">
        <v>0</v>
      </c>
      <c r="AO131" s="66">
        <v>0</v>
      </c>
      <c r="AP131" s="64">
        <v>7</v>
      </c>
      <c r="AQ131" s="64">
        <v>8.1999999999999993</v>
      </c>
      <c r="AR131" s="202" t="s">
        <v>478</v>
      </c>
      <c r="AS131" s="64">
        <v>-1.48</v>
      </c>
      <c r="AT131" s="64">
        <v>20</v>
      </c>
      <c r="AU131" s="64">
        <v>11.7</v>
      </c>
      <c r="AV131" s="64">
        <v>27</v>
      </c>
      <c r="AW131" s="64">
        <v>12.1839</v>
      </c>
      <c r="AX131" s="64">
        <v>68</v>
      </c>
      <c r="AY131" s="64">
        <v>12.95417</v>
      </c>
      <c r="AZ131" s="64">
        <v>43.557929999999999</v>
      </c>
      <c r="BA131" s="204" t="s">
        <v>478</v>
      </c>
      <c r="BB131" s="204">
        <v>1265163.127166034</v>
      </c>
      <c r="BC131" s="66">
        <v>964470.1497380808</v>
      </c>
      <c r="BD131" s="66">
        <v>16425859</v>
      </c>
      <c r="BE131" s="202">
        <v>0</v>
      </c>
      <c r="BF131" s="202">
        <v>0</v>
      </c>
      <c r="BG131" s="202">
        <v>1.2348319999999999</v>
      </c>
    </row>
    <row r="132" spans="1:59" s="8" customFormat="1">
      <c r="A132" t="s">
        <v>142</v>
      </c>
      <c r="B132" t="s">
        <v>112</v>
      </c>
      <c r="C132" s="110" t="s">
        <v>143</v>
      </c>
      <c r="D132" s="64">
        <v>1.84375</v>
      </c>
      <c r="E132" s="203">
        <v>21583</v>
      </c>
      <c r="F132" s="203">
        <v>404432</v>
      </c>
      <c r="G132" s="66">
        <v>38343.124603423312</v>
      </c>
      <c r="H132" s="64">
        <v>8.791750000000001E-2</v>
      </c>
      <c r="I132" s="195">
        <v>383572.26086956525</v>
      </c>
      <c r="J132" s="64">
        <v>8.6956521739130432E-2</v>
      </c>
      <c r="K132" s="66">
        <v>3</v>
      </c>
      <c r="L132" s="66">
        <v>17</v>
      </c>
      <c r="M132" s="64">
        <v>0.9075925350189209</v>
      </c>
      <c r="N132" s="64">
        <v>1</v>
      </c>
      <c r="O132" s="64">
        <v>0.433</v>
      </c>
      <c r="P132" s="64">
        <v>0.39942819466194052</v>
      </c>
      <c r="Q132" s="64">
        <v>0</v>
      </c>
      <c r="R132" s="66">
        <v>566448596</v>
      </c>
      <c r="S132" s="66">
        <v>710</v>
      </c>
      <c r="T132" s="66">
        <v>702.32</v>
      </c>
      <c r="U132" s="64">
        <v>5.6835029212186807</v>
      </c>
      <c r="V132" s="64">
        <v>124.4607933822147</v>
      </c>
      <c r="W132" s="64">
        <v>2.4</v>
      </c>
      <c r="X132" s="64">
        <v>4.5672982362125587E-2</v>
      </c>
      <c r="Y132" s="207">
        <v>75.5</v>
      </c>
      <c r="Z132" s="64">
        <v>58.6</v>
      </c>
      <c r="AA132" s="64">
        <v>140</v>
      </c>
      <c r="AB132" s="64">
        <v>0.60909090909090913</v>
      </c>
      <c r="AC132" s="64">
        <v>0</v>
      </c>
      <c r="AD132" s="64">
        <v>515.73913043478262</v>
      </c>
      <c r="AE132" s="64">
        <v>81.377694238988795</v>
      </c>
      <c r="AF132" s="64">
        <v>74.05</v>
      </c>
      <c r="AG132" s="64">
        <v>0.67100000000000004</v>
      </c>
      <c r="AH132" s="64">
        <v>0.374</v>
      </c>
      <c r="AI132" s="205">
        <v>0</v>
      </c>
      <c r="AJ132" s="205">
        <v>91685.75</v>
      </c>
      <c r="AK132" s="205">
        <v>0</v>
      </c>
      <c r="AL132" s="66">
        <v>112795</v>
      </c>
      <c r="AM132" s="66">
        <v>0</v>
      </c>
      <c r="AN132" s="66">
        <v>38796</v>
      </c>
      <c r="AO132" s="66">
        <v>43833</v>
      </c>
      <c r="AP132" s="64">
        <v>11.5</v>
      </c>
      <c r="AQ132" s="64">
        <v>7.8</v>
      </c>
      <c r="AR132" s="202" t="s">
        <v>478</v>
      </c>
      <c r="AS132" s="64">
        <v>-1.48</v>
      </c>
      <c r="AT132" s="64">
        <v>20</v>
      </c>
      <c r="AU132" s="64">
        <v>11.7</v>
      </c>
      <c r="AV132" s="64">
        <v>27</v>
      </c>
      <c r="AW132" s="64">
        <v>12.1839</v>
      </c>
      <c r="AX132" s="64">
        <v>68</v>
      </c>
      <c r="AY132" s="64">
        <v>14.24952</v>
      </c>
      <c r="AZ132" s="64">
        <v>47.416699999999999</v>
      </c>
      <c r="BA132" s="204" t="s">
        <v>478</v>
      </c>
      <c r="BB132" s="204">
        <v>968477.10600573209</v>
      </c>
      <c r="BC132" s="66">
        <v>1022556.365795759</v>
      </c>
      <c r="BD132" s="66">
        <v>16425859</v>
      </c>
      <c r="BE132" s="202">
        <v>0</v>
      </c>
      <c r="BF132" s="202">
        <v>0</v>
      </c>
      <c r="BG132" s="202">
        <v>1.2348319999999999</v>
      </c>
    </row>
    <row r="133" spans="1:59" s="8" customFormat="1">
      <c r="A133" t="s">
        <v>144</v>
      </c>
      <c r="B133" t="s">
        <v>112</v>
      </c>
      <c r="C133" s="110" t="s">
        <v>145</v>
      </c>
      <c r="D133" s="64">
        <v>2.2647058823529411</v>
      </c>
      <c r="E133" s="203">
        <v>59609</v>
      </c>
      <c r="F133" s="203">
        <v>451771</v>
      </c>
      <c r="G133" s="66">
        <v>1082.9718130809217</v>
      </c>
      <c r="H133" s="64">
        <v>7.2362500000000024E-2</v>
      </c>
      <c r="I133" s="195">
        <v>383572.26086956525</v>
      </c>
      <c r="J133" s="64">
        <v>0.2608695652173913</v>
      </c>
      <c r="K133" s="66">
        <v>0</v>
      </c>
      <c r="L133" s="66">
        <v>21</v>
      </c>
      <c r="M133" s="64">
        <v>0.9075925350189209</v>
      </c>
      <c r="N133" s="64">
        <v>0</v>
      </c>
      <c r="O133" s="64">
        <v>0.29199999999999998</v>
      </c>
      <c r="P133" s="64">
        <v>0.61444942732245167</v>
      </c>
      <c r="Q133" s="64">
        <v>0</v>
      </c>
      <c r="R133" s="66">
        <v>566448596</v>
      </c>
      <c r="S133" s="66">
        <v>710</v>
      </c>
      <c r="T133" s="66">
        <v>702.32</v>
      </c>
      <c r="U133" s="64">
        <v>5.6835029212186807</v>
      </c>
      <c r="V133" s="64">
        <v>77.024136115811245</v>
      </c>
      <c r="W133" s="64">
        <v>4.9000000000000004</v>
      </c>
      <c r="X133" s="64">
        <v>8.4900505158411604E-2</v>
      </c>
      <c r="Y133" s="207">
        <v>75.5</v>
      </c>
      <c r="Z133" s="64">
        <v>24.2</v>
      </c>
      <c r="AA133" s="64">
        <v>140</v>
      </c>
      <c r="AB133" s="64">
        <v>0.89090909090909087</v>
      </c>
      <c r="AC133" s="64">
        <v>0</v>
      </c>
      <c r="AD133" s="64">
        <v>515.73913043478262</v>
      </c>
      <c r="AE133" s="64">
        <v>81.377694238988795</v>
      </c>
      <c r="AF133" s="64">
        <v>74.05</v>
      </c>
      <c r="AG133" s="64">
        <v>0.67100000000000004</v>
      </c>
      <c r="AH133" s="64">
        <v>0.374</v>
      </c>
      <c r="AI133" s="205">
        <v>0</v>
      </c>
      <c r="AJ133" s="205">
        <v>625526.25</v>
      </c>
      <c r="AK133" s="205">
        <v>0</v>
      </c>
      <c r="AL133" s="66">
        <v>600696</v>
      </c>
      <c r="AM133" s="66">
        <v>0</v>
      </c>
      <c r="AN133" s="66">
        <v>622952</v>
      </c>
      <c r="AO133" s="66">
        <v>0</v>
      </c>
      <c r="AP133" s="64">
        <v>14</v>
      </c>
      <c r="AQ133" s="64">
        <v>24</v>
      </c>
      <c r="AR133" s="202" t="s">
        <v>478</v>
      </c>
      <c r="AS133" s="64">
        <v>-1.48</v>
      </c>
      <c r="AT133" s="64">
        <v>20</v>
      </c>
      <c r="AU133" s="64">
        <v>11.7</v>
      </c>
      <c r="AV133" s="64">
        <v>27</v>
      </c>
      <c r="AW133" s="64">
        <v>12.1839</v>
      </c>
      <c r="AX133" s="64">
        <v>68</v>
      </c>
      <c r="AY133" s="64">
        <v>50.55838</v>
      </c>
      <c r="AZ133" s="64">
        <v>26.522369999999999</v>
      </c>
      <c r="BA133" s="204" t="s">
        <v>478</v>
      </c>
      <c r="BB133" s="204">
        <v>1179397.0230278014</v>
      </c>
      <c r="BC133" s="66">
        <v>1637129.5249160321</v>
      </c>
      <c r="BD133" s="66">
        <v>16425859</v>
      </c>
      <c r="BE133" s="202">
        <v>0</v>
      </c>
      <c r="BF133" s="202">
        <v>0</v>
      </c>
      <c r="BG133" s="202">
        <v>1.2348319999999999</v>
      </c>
    </row>
    <row r="134" spans="1:59" s="8" customFormat="1">
      <c r="A134" t="s">
        <v>146</v>
      </c>
      <c r="B134" t="s">
        <v>112</v>
      </c>
      <c r="C134" s="110" t="s">
        <v>147</v>
      </c>
      <c r="D134" s="64">
        <v>1.78125</v>
      </c>
      <c r="E134" s="203">
        <v>192887</v>
      </c>
      <c r="F134" s="203">
        <v>6043</v>
      </c>
      <c r="G134" s="66">
        <v>14343.789455184953</v>
      </c>
      <c r="H134" s="64">
        <v>8.0047499999999994E-2</v>
      </c>
      <c r="I134" s="195">
        <v>383572.26086956525</v>
      </c>
      <c r="J134" s="64">
        <v>0.17391304347826086</v>
      </c>
      <c r="K134" s="66">
        <v>0</v>
      </c>
      <c r="L134" s="66">
        <v>5</v>
      </c>
      <c r="M134" s="64">
        <v>0.9075925350189209</v>
      </c>
      <c r="N134" s="64">
        <v>10</v>
      </c>
      <c r="O134" s="64">
        <v>0.33600000000000002</v>
      </c>
      <c r="P134" s="64">
        <v>0.61116371543462622</v>
      </c>
      <c r="Q134" s="64">
        <v>0</v>
      </c>
      <c r="R134" s="66">
        <v>566448596</v>
      </c>
      <c r="S134" s="66">
        <v>710</v>
      </c>
      <c r="T134" s="66">
        <v>702.32</v>
      </c>
      <c r="U134" s="64">
        <v>5.6835029212186807</v>
      </c>
      <c r="V134" s="64">
        <v>98.847319044933272</v>
      </c>
      <c r="W134" s="64">
        <v>3</v>
      </c>
      <c r="X134" s="64">
        <v>5.5065910033460036E-2</v>
      </c>
      <c r="Y134" s="207">
        <v>75.5</v>
      </c>
      <c r="Z134" s="64">
        <v>39.9</v>
      </c>
      <c r="AA134" s="64">
        <v>140</v>
      </c>
      <c r="AB134" s="64">
        <v>0.49090909090909091</v>
      </c>
      <c r="AC134" s="64">
        <v>0</v>
      </c>
      <c r="AD134" s="64">
        <v>515.73913043478262</v>
      </c>
      <c r="AE134" s="64">
        <v>81.377694238988795</v>
      </c>
      <c r="AF134" s="64">
        <v>74.05</v>
      </c>
      <c r="AG134" s="64">
        <v>0.67100000000000004</v>
      </c>
      <c r="AH134" s="64">
        <v>0.374</v>
      </c>
      <c r="AI134" s="205">
        <v>0</v>
      </c>
      <c r="AJ134" s="205">
        <v>358606</v>
      </c>
      <c r="AK134" s="205">
        <v>0</v>
      </c>
      <c r="AL134" s="66">
        <v>76712</v>
      </c>
      <c r="AM134" s="66">
        <v>0</v>
      </c>
      <c r="AN134" s="66">
        <v>10054</v>
      </c>
      <c r="AO134" s="66">
        <v>0</v>
      </c>
      <c r="AP134" s="64">
        <v>18.5</v>
      </c>
      <c r="AQ134" s="64">
        <v>25.5</v>
      </c>
      <c r="AR134" s="202" t="s">
        <v>478</v>
      </c>
      <c r="AS134" s="64">
        <v>-1.48</v>
      </c>
      <c r="AT134" s="64">
        <v>20</v>
      </c>
      <c r="AU134" s="64">
        <v>11.7</v>
      </c>
      <c r="AV134" s="64">
        <v>27</v>
      </c>
      <c r="AW134" s="64">
        <v>12.1839</v>
      </c>
      <c r="AX134" s="64">
        <v>68</v>
      </c>
      <c r="AY134" s="64">
        <v>10.88485</v>
      </c>
      <c r="AZ134" s="64">
        <v>62.125219999999999</v>
      </c>
      <c r="BA134" s="204" t="s">
        <v>478</v>
      </c>
      <c r="BB134" s="204">
        <v>497054.81185574527</v>
      </c>
      <c r="BC134" s="66">
        <v>529293.35826471448</v>
      </c>
      <c r="BD134" s="66">
        <v>16425859</v>
      </c>
      <c r="BE134" s="202">
        <v>0</v>
      </c>
      <c r="BF134" s="202">
        <v>0</v>
      </c>
      <c r="BG134" s="202">
        <v>1.2348319999999999</v>
      </c>
    </row>
    <row r="135" spans="1:59" s="8" customFormat="1">
      <c r="A135" t="s">
        <v>148</v>
      </c>
      <c r="B135" t="s">
        <v>112</v>
      </c>
      <c r="C135" s="110" t="s">
        <v>149</v>
      </c>
      <c r="D135" s="64">
        <v>2.0416666666666665</v>
      </c>
      <c r="E135" s="203">
        <v>112867</v>
      </c>
      <c r="F135" s="203">
        <v>74624</v>
      </c>
      <c r="G135" s="66">
        <v>14796.484978054921</v>
      </c>
      <c r="H135" s="64">
        <v>9.3412499999999982E-2</v>
      </c>
      <c r="I135" s="195">
        <v>383572.26086956525</v>
      </c>
      <c r="J135" s="64">
        <v>0.13043478260869565</v>
      </c>
      <c r="K135" s="66">
        <v>0</v>
      </c>
      <c r="L135" s="66">
        <v>10</v>
      </c>
      <c r="M135" s="64">
        <v>0.9075925350189209</v>
      </c>
      <c r="N135" s="64">
        <v>0</v>
      </c>
      <c r="O135" s="64">
        <v>0.29199999999999998</v>
      </c>
      <c r="P135" s="64">
        <v>0.66123471417242263</v>
      </c>
      <c r="Q135" s="64">
        <v>0</v>
      </c>
      <c r="R135" s="66">
        <v>566448596</v>
      </c>
      <c r="S135" s="66">
        <v>710</v>
      </c>
      <c r="T135" s="66">
        <v>702.32</v>
      </c>
      <c r="U135" s="64">
        <v>5.6835029212186807</v>
      </c>
      <c r="V135" s="64">
        <v>92.765448392555001</v>
      </c>
      <c r="W135" s="64">
        <v>5.4</v>
      </c>
      <c r="X135" s="64">
        <v>2.3412278278909168E-2</v>
      </c>
      <c r="Y135" s="207">
        <v>75.5</v>
      </c>
      <c r="Z135" s="64">
        <v>37.299999999999997</v>
      </c>
      <c r="AA135" s="64">
        <v>140</v>
      </c>
      <c r="AB135" s="64">
        <v>0.52727272727272723</v>
      </c>
      <c r="AC135" s="64">
        <v>0</v>
      </c>
      <c r="AD135" s="64">
        <v>515.73913043478262</v>
      </c>
      <c r="AE135" s="64">
        <v>81.377694238988795</v>
      </c>
      <c r="AF135" s="64">
        <v>74.05</v>
      </c>
      <c r="AG135" s="64">
        <v>0.67100000000000004</v>
      </c>
      <c r="AH135" s="64">
        <v>0.374</v>
      </c>
      <c r="AI135" s="205">
        <v>0</v>
      </c>
      <c r="AJ135" s="205">
        <v>225145.875</v>
      </c>
      <c r="AK135" s="205">
        <v>0</v>
      </c>
      <c r="AL135" s="66">
        <v>244766</v>
      </c>
      <c r="AM135" s="66">
        <v>0</v>
      </c>
      <c r="AN135" s="66">
        <v>172097</v>
      </c>
      <c r="AO135" s="66">
        <v>0</v>
      </c>
      <c r="AP135" s="64">
        <v>15.1</v>
      </c>
      <c r="AQ135" s="64">
        <v>19.2</v>
      </c>
      <c r="AR135" s="202" t="s">
        <v>478</v>
      </c>
      <c r="AS135" s="64">
        <v>-1.48</v>
      </c>
      <c r="AT135" s="64">
        <v>20</v>
      </c>
      <c r="AU135" s="64">
        <v>11.7</v>
      </c>
      <c r="AV135" s="64">
        <v>27</v>
      </c>
      <c r="AW135" s="64">
        <v>12.1839</v>
      </c>
      <c r="AX135" s="64">
        <v>68</v>
      </c>
      <c r="AY135" s="64">
        <v>14.7128</v>
      </c>
      <c r="AZ135" s="64">
        <v>44.579389999999997</v>
      </c>
      <c r="BA135" s="204" t="s">
        <v>478</v>
      </c>
      <c r="BB135" s="204">
        <v>621963.68590819929</v>
      </c>
      <c r="BC135" s="66">
        <v>777092.42011735588</v>
      </c>
      <c r="BD135" s="66">
        <v>16425859</v>
      </c>
      <c r="BE135" s="202">
        <v>0</v>
      </c>
      <c r="BF135" s="202">
        <v>0</v>
      </c>
      <c r="BG135" s="202">
        <v>1.2348319999999999</v>
      </c>
    </row>
    <row r="136" spans="1:59" s="8" customFormat="1">
      <c r="A136" t="s">
        <v>150</v>
      </c>
      <c r="B136" t="s">
        <v>112</v>
      </c>
      <c r="C136" s="110" t="s">
        <v>151</v>
      </c>
      <c r="D136" s="64">
        <v>1.7096774193548387</v>
      </c>
      <c r="E136" s="203">
        <v>40212</v>
      </c>
      <c r="F136" s="203">
        <v>402708</v>
      </c>
      <c r="G136" s="66">
        <v>16943.50226725181</v>
      </c>
      <c r="H136" s="64">
        <v>6.6849999999999993E-2</v>
      </c>
      <c r="I136" s="195">
        <v>383572.26086956525</v>
      </c>
      <c r="J136" s="64">
        <v>8.6956521739130432E-2</v>
      </c>
      <c r="K136" s="66">
        <v>0</v>
      </c>
      <c r="L136" s="66">
        <v>5</v>
      </c>
      <c r="M136" s="64">
        <v>0.9075925350189209</v>
      </c>
      <c r="N136" s="64">
        <v>0</v>
      </c>
      <c r="O136" s="64">
        <v>0.41299999999999998</v>
      </c>
      <c r="P136" s="64">
        <v>0.47642137068331042</v>
      </c>
      <c r="Q136" s="64">
        <v>0</v>
      </c>
      <c r="R136" s="66">
        <v>566448596</v>
      </c>
      <c r="S136" s="66">
        <v>710</v>
      </c>
      <c r="T136" s="66">
        <v>702.32</v>
      </c>
      <c r="U136" s="64">
        <v>5.6835029212186807</v>
      </c>
      <c r="V136" s="64">
        <v>128.54115811242715</v>
      </c>
      <c r="W136" s="64">
        <v>4.4000000000000004</v>
      </c>
      <c r="X136" s="64">
        <v>3.043866253212241E-2</v>
      </c>
      <c r="Y136" s="207">
        <v>75.5</v>
      </c>
      <c r="Z136" s="64">
        <v>80.7</v>
      </c>
      <c r="AA136" s="64">
        <v>140</v>
      </c>
      <c r="AB136" s="64">
        <v>1.0727272727272725</v>
      </c>
      <c r="AC136" s="64">
        <v>0</v>
      </c>
      <c r="AD136" s="64">
        <v>515.73913043478262</v>
      </c>
      <c r="AE136" s="64">
        <v>81.377694238988795</v>
      </c>
      <c r="AF136" s="64">
        <v>74.05</v>
      </c>
      <c r="AG136" s="64">
        <v>0.67100000000000004</v>
      </c>
      <c r="AH136" s="64">
        <v>0.374</v>
      </c>
      <c r="AI136" s="205">
        <v>89727</v>
      </c>
      <c r="AJ136" s="205">
        <v>91685.75</v>
      </c>
      <c r="AK136" s="205">
        <v>0</v>
      </c>
      <c r="AL136" s="66">
        <v>162677</v>
      </c>
      <c r="AM136" s="66">
        <v>0</v>
      </c>
      <c r="AN136" s="66">
        <v>0</v>
      </c>
      <c r="AO136" s="66">
        <v>0</v>
      </c>
      <c r="AP136" s="64">
        <v>8.1</v>
      </c>
      <c r="AQ136" s="64">
        <v>7.8</v>
      </c>
      <c r="AR136" s="202" t="s">
        <v>478</v>
      </c>
      <c r="AS136" s="64">
        <v>-1.48</v>
      </c>
      <c r="AT136" s="64">
        <v>20</v>
      </c>
      <c r="AU136" s="64">
        <v>11.7</v>
      </c>
      <c r="AV136" s="64">
        <v>27</v>
      </c>
      <c r="AW136" s="64">
        <v>12.1839</v>
      </c>
      <c r="AX136" s="64">
        <v>68</v>
      </c>
      <c r="AY136" s="64">
        <v>5.6337599999999997</v>
      </c>
      <c r="AZ136" s="64">
        <v>35.748220000000003</v>
      </c>
      <c r="BA136" s="204" t="s">
        <v>478</v>
      </c>
      <c r="BB136" s="204">
        <v>1099138.7326114671</v>
      </c>
      <c r="BC136" s="66">
        <v>1007594.06779266</v>
      </c>
      <c r="BD136" s="66">
        <v>16425859</v>
      </c>
      <c r="BE136" s="202">
        <v>0</v>
      </c>
      <c r="BF136" s="202">
        <v>0</v>
      </c>
      <c r="BG136" s="202">
        <v>1.2348319999999999</v>
      </c>
    </row>
    <row r="137" spans="1:59" s="8" customFormat="1">
      <c r="A137" t="s">
        <v>152</v>
      </c>
      <c r="B137" t="s">
        <v>112</v>
      </c>
      <c r="C137" s="110" t="s">
        <v>153</v>
      </c>
      <c r="D137" s="64">
        <v>2.7142857142857144</v>
      </c>
      <c r="E137" s="203">
        <v>0</v>
      </c>
      <c r="F137" s="203">
        <v>0</v>
      </c>
      <c r="G137" s="66">
        <v>12.154586814880371</v>
      </c>
      <c r="H137" s="64">
        <v>0.10713250000000003</v>
      </c>
      <c r="I137" s="195">
        <v>383572.26086956525</v>
      </c>
      <c r="J137" s="64">
        <v>8.6956521739130432E-2</v>
      </c>
      <c r="K137" s="66">
        <v>0</v>
      </c>
      <c r="L137" s="66">
        <v>4</v>
      </c>
      <c r="M137" s="64">
        <v>0.9075925350189209</v>
      </c>
      <c r="N137" s="64">
        <v>61</v>
      </c>
      <c r="O137" s="64">
        <v>0.27</v>
      </c>
      <c r="P137" s="64">
        <v>0.517011206983083</v>
      </c>
      <c r="Q137" s="64">
        <v>0</v>
      </c>
      <c r="R137" s="66">
        <v>566448596</v>
      </c>
      <c r="S137" s="66">
        <v>710</v>
      </c>
      <c r="T137" s="66">
        <v>702.32</v>
      </c>
      <c r="U137" s="64">
        <v>5.6835029212186807</v>
      </c>
      <c r="V137" s="64">
        <v>75.235350629817646</v>
      </c>
      <c r="W137" s="64">
        <v>0.4</v>
      </c>
      <c r="X137" s="64">
        <v>5.2042980635917689E-2</v>
      </c>
      <c r="Y137" s="207">
        <v>75.5</v>
      </c>
      <c r="Z137" s="64">
        <v>19.600000000000001</v>
      </c>
      <c r="AA137" s="64">
        <v>140</v>
      </c>
      <c r="AB137" s="64">
        <v>1.1454545454545453</v>
      </c>
      <c r="AC137" s="64">
        <v>0</v>
      </c>
      <c r="AD137" s="64">
        <v>515.73913043478262</v>
      </c>
      <c r="AE137" s="64">
        <v>81.377694238988795</v>
      </c>
      <c r="AF137" s="64">
        <v>74.05</v>
      </c>
      <c r="AG137" s="64">
        <v>0.67100000000000004</v>
      </c>
      <c r="AH137" s="64">
        <v>0.374</v>
      </c>
      <c r="AI137" s="205">
        <v>0</v>
      </c>
      <c r="AJ137" s="205">
        <v>133460.125</v>
      </c>
      <c r="AK137" s="205">
        <v>0</v>
      </c>
      <c r="AL137" s="66">
        <v>9296</v>
      </c>
      <c r="AM137" s="66">
        <v>0</v>
      </c>
      <c r="AN137" s="66">
        <v>0</v>
      </c>
      <c r="AO137" s="66">
        <v>0</v>
      </c>
      <c r="AP137" s="64">
        <v>14.1</v>
      </c>
      <c r="AQ137" s="64">
        <v>25.2</v>
      </c>
      <c r="AR137" s="202" t="s">
        <v>478</v>
      </c>
      <c r="AS137" s="64">
        <v>-1.48</v>
      </c>
      <c r="AT137" s="64">
        <v>20</v>
      </c>
      <c r="AU137" s="64">
        <v>11.7</v>
      </c>
      <c r="AV137" s="64">
        <v>27</v>
      </c>
      <c r="AW137" s="64">
        <v>12.1839</v>
      </c>
      <c r="AX137" s="64">
        <v>68</v>
      </c>
      <c r="AY137" s="64">
        <v>8.2218999999999998</v>
      </c>
      <c r="AZ137" s="64" t="s">
        <v>480</v>
      </c>
      <c r="BA137" s="204" t="s">
        <v>478</v>
      </c>
      <c r="BB137" s="204">
        <v>41688.147770074647</v>
      </c>
      <c r="BC137" s="66">
        <v>124034.8287321925</v>
      </c>
      <c r="BD137" s="66">
        <v>16425859</v>
      </c>
      <c r="BE137" s="202">
        <v>0</v>
      </c>
      <c r="BF137" s="202">
        <v>0</v>
      </c>
      <c r="BG137" s="202">
        <v>1.2348319999999999</v>
      </c>
    </row>
    <row r="138" spans="1:59" s="8" customFormat="1" ht="14.25" customHeight="1">
      <c r="A138" t="s">
        <v>154</v>
      </c>
      <c r="B138" t="s">
        <v>112</v>
      </c>
      <c r="C138" s="110" t="s">
        <v>155</v>
      </c>
      <c r="D138" s="64">
        <v>2</v>
      </c>
      <c r="E138" s="203">
        <v>280519</v>
      </c>
      <c r="F138" s="203">
        <v>496</v>
      </c>
      <c r="G138" s="66">
        <v>235172.88666743346</v>
      </c>
      <c r="H138" s="64">
        <v>0.10031425000000001</v>
      </c>
      <c r="I138" s="195">
        <v>383572.26086956525</v>
      </c>
      <c r="J138" s="64">
        <v>8.6956521739130432E-2</v>
      </c>
      <c r="K138" s="66">
        <v>3</v>
      </c>
      <c r="L138" s="66">
        <v>0</v>
      </c>
      <c r="M138" s="64">
        <v>0.9075925350189209</v>
      </c>
      <c r="N138" s="64">
        <v>0</v>
      </c>
      <c r="O138" s="64">
        <v>0.53100000000000003</v>
      </c>
      <c r="P138" s="64">
        <v>0.20390279321325461</v>
      </c>
      <c r="Q138" s="64">
        <v>0</v>
      </c>
      <c r="R138" s="66">
        <v>566448596</v>
      </c>
      <c r="S138" s="66">
        <v>710</v>
      </c>
      <c r="T138" s="66">
        <v>702.32</v>
      </c>
      <c r="U138" s="64">
        <v>5.6835029212186807</v>
      </c>
      <c r="V138" s="64">
        <v>160.01411355517956</v>
      </c>
      <c r="W138" s="64">
        <v>3.6</v>
      </c>
      <c r="X138" s="64">
        <v>2.0165745902307945E-3</v>
      </c>
      <c r="Y138" s="207">
        <v>75.5</v>
      </c>
      <c r="Z138" s="64">
        <v>72.3</v>
      </c>
      <c r="AA138" s="64">
        <v>140</v>
      </c>
      <c r="AB138" s="64">
        <v>2.1727272727272728</v>
      </c>
      <c r="AC138" s="64">
        <v>0</v>
      </c>
      <c r="AD138" s="64">
        <v>515.73913043478262</v>
      </c>
      <c r="AE138" s="64">
        <v>81.377694238988795</v>
      </c>
      <c r="AF138" s="64">
        <v>74.05</v>
      </c>
      <c r="AG138" s="64">
        <v>0.67100000000000004</v>
      </c>
      <c r="AH138" s="64">
        <v>0.374</v>
      </c>
      <c r="AI138" s="205">
        <v>44863.333333333336</v>
      </c>
      <c r="AJ138" s="205">
        <v>91685.75</v>
      </c>
      <c r="AK138" s="205">
        <v>0</v>
      </c>
      <c r="AL138" s="66" t="s">
        <v>478</v>
      </c>
      <c r="AM138" s="66">
        <v>0</v>
      </c>
      <c r="AN138" s="66">
        <v>10954</v>
      </c>
      <c r="AO138" s="66">
        <v>0</v>
      </c>
      <c r="AP138" s="64">
        <v>11.7</v>
      </c>
      <c r="AQ138" s="64">
        <v>14.9</v>
      </c>
      <c r="AR138" s="202" t="s">
        <v>478</v>
      </c>
      <c r="AS138" s="64">
        <v>-1.48</v>
      </c>
      <c r="AT138" s="64">
        <v>20</v>
      </c>
      <c r="AU138" s="64">
        <v>46.3</v>
      </c>
      <c r="AV138" s="64">
        <v>27</v>
      </c>
      <c r="AW138" s="64">
        <v>12.1839</v>
      </c>
      <c r="AX138" s="64">
        <v>68</v>
      </c>
      <c r="AY138" s="64">
        <v>0</v>
      </c>
      <c r="AZ138" s="64">
        <v>94.24033</v>
      </c>
      <c r="BA138" s="204" t="s">
        <v>478</v>
      </c>
      <c r="BB138" s="204">
        <v>1756782.944952454</v>
      </c>
      <c r="BC138" s="66">
        <v>2458959.9773158222</v>
      </c>
      <c r="BD138" s="66">
        <v>16425859</v>
      </c>
      <c r="BE138" s="202">
        <v>0</v>
      </c>
      <c r="BF138" s="202">
        <v>0</v>
      </c>
      <c r="BG138" s="202">
        <v>1.2348319999999999</v>
      </c>
    </row>
    <row r="139" spans="1:59" s="8" customFormat="1">
      <c r="A139" t="s">
        <v>156</v>
      </c>
      <c r="B139" t="s">
        <v>112</v>
      </c>
      <c r="C139" s="110" t="s">
        <v>157</v>
      </c>
      <c r="D139" s="64">
        <v>2.65</v>
      </c>
      <c r="E139" s="203">
        <v>214045</v>
      </c>
      <c r="F139" s="203">
        <v>286388</v>
      </c>
      <c r="G139" s="66">
        <v>381.11723098665482</v>
      </c>
      <c r="H139" s="64">
        <v>5.7612999999999991E-2</v>
      </c>
      <c r="I139" s="195">
        <v>383572.26086956525</v>
      </c>
      <c r="J139" s="64">
        <v>0.13043478260869565</v>
      </c>
      <c r="K139" s="66">
        <v>0</v>
      </c>
      <c r="L139" s="66">
        <v>3</v>
      </c>
      <c r="M139" s="64">
        <v>0.9075925350189209</v>
      </c>
      <c r="N139" s="64">
        <v>0</v>
      </c>
      <c r="O139" s="64">
        <v>0.29199999999999998</v>
      </c>
      <c r="P139" s="64">
        <v>0.66100479844145144</v>
      </c>
      <c r="Q139" s="64">
        <v>0</v>
      </c>
      <c r="R139" s="66">
        <v>566448596</v>
      </c>
      <c r="S139" s="66">
        <v>710</v>
      </c>
      <c r="T139" s="66">
        <v>702.32</v>
      </c>
      <c r="U139" s="64">
        <v>5.6835029212186807</v>
      </c>
      <c r="V139" s="64">
        <v>53.035072382026698</v>
      </c>
      <c r="W139" s="64">
        <v>7.8</v>
      </c>
      <c r="X139" s="64">
        <v>3.9005663769635476E-2</v>
      </c>
      <c r="Y139" s="207">
        <v>75.5</v>
      </c>
      <c r="Z139" s="64">
        <v>22.6</v>
      </c>
      <c r="AA139" s="64">
        <v>140</v>
      </c>
      <c r="AB139" s="64">
        <v>0.47272727272727272</v>
      </c>
      <c r="AC139" s="64">
        <v>0</v>
      </c>
      <c r="AD139" s="64">
        <v>515.73913043478262</v>
      </c>
      <c r="AE139" s="64">
        <v>81.377694238988795</v>
      </c>
      <c r="AF139" s="64">
        <v>74.05</v>
      </c>
      <c r="AG139" s="64">
        <v>0.67100000000000004</v>
      </c>
      <c r="AH139" s="64">
        <v>0.374</v>
      </c>
      <c r="AI139" s="205">
        <v>0</v>
      </c>
      <c r="AJ139" s="205">
        <v>0</v>
      </c>
      <c r="AK139" s="205">
        <v>0</v>
      </c>
      <c r="AL139" s="66">
        <v>261159</v>
      </c>
      <c r="AM139" s="66">
        <v>0</v>
      </c>
      <c r="AN139" s="66">
        <v>236741</v>
      </c>
      <c r="AO139" s="66">
        <v>0</v>
      </c>
      <c r="AP139" s="64">
        <v>19.5</v>
      </c>
      <c r="AQ139" s="64">
        <v>24.5</v>
      </c>
      <c r="AR139" s="202" t="s">
        <v>478</v>
      </c>
      <c r="AS139" s="64">
        <v>-1.48</v>
      </c>
      <c r="AT139" s="64">
        <v>20</v>
      </c>
      <c r="AU139" s="64">
        <v>11.7</v>
      </c>
      <c r="AV139" s="64">
        <v>27</v>
      </c>
      <c r="AW139" s="64">
        <v>12.1839</v>
      </c>
      <c r="AX139" s="64">
        <v>68</v>
      </c>
      <c r="AY139" s="64">
        <v>12.96252</v>
      </c>
      <c r="AZ139" s="64">
        <v>14.008430000000001</v>
      </c>
      <c r="BA139" s="204" t="s">
        <v>478</v>
      </c>
      <c r="BB139" s="204">
        <v>832725.82701635989</v>
      </c>
      <c r="BC139" s="66">
        <v>1637396.2817568181</v>
      </c>
      <c r="BD139" s="66">
        <v>16425859</v>
      </c>
      <c r="BE139" s="202">
        <v>0</v>
      </c>
      <c r="BF139" s="202">
        <v>0</v>
      </c>
      <c r="BG139" s="202">
        <v>1.2348319999999999</v>
      </c>
    </row>
    <row r="140" spans="1:59">
      <c r="A140"/>
      <c r="B140"/>
      <c r="C140"/>
      <c r="D140" s="66"/>
      <c r="E140" s="66"/>
      <c r="F140" s="66"/>
      <c r="G140" s="66"/>
      <c r="H140" s="66"/>
      <c r="I140" s="66"/>
      <c r="J140" s="66"/>
      <c r="K140" s="66"/>
      <c r="L140" s="64"/>
      <c r="M140" s="64"/>
      <c r="N140" s="64"/>
      <c r="O140" s="64"/>
      <c r="P140" s="64"/>
      <c r="Q140" s="64"/>
      <c r="R140" s="66"/>
      <c r="S140" s="66"/>
      <c r="T140" s="66"/>
      <c r="U140" s="64"/>
      <c r="V140" s="194"/>
      <c r="W140" s="189"/>
      <c r="X140" s="64"/>
      <c r="Y140" s="191"/>
      <c r="Z140" s="66"/>
      <c r="AA140" s="66"/>
      <c r="AB140" s="65"/>
      <c r="AC140" s="65"/>
      <c r="AD140" s="65"/>
      <c r="AE140" s="64"/>
      <c r="AF140" s="65"/>
      <c r="AG140" s="64"/>
      <c r="AH140" s="64"/>
      <c r="AI140" s="66"/>
      <c r="AJ140" s="66"/>
      <c r="AK140" s="66"/>
      <c r="AL140" s="66"/>
      <c r="AM140" s="66"/>
      <c r="AN140" s="66"/>
      <c r="AO140" s="66"/>
      <c r="AP140" s="180"/>
      <c r="AQ140" s="196"/>
      <c r="AR140" s="64"/>
      <c r="AS140" s="64"/>
      <c r="AT140" s="66"/>
      <c r="AU140" s="65"/>
      <c r="AV140" s="64"/>
      <c r="AW140" s="64"/>
      <c r="AX140" s="64"/>
      <c r="AY140" s="65"/>
      <c r="AZ140" s="65"/>
      <c r="BA140" s="66"/>
      <c r="BB140" s="66"/>
      <c r="BC140" s="66"/>
      <c r="BD140" s="66"/>
    </row>
    <row r="141" spans="1:59">
      <c r="A141"/>
      <c r="B141"/>
      <c r="C141"/>
      <c r="D141" s="66"/>
      <c r="E141" s="66"/>
      <c r="F141" s="66"/>
      <c r="G141" s="66"/>
      <c r="H141" s="66"/>
      <c r="I141" s="66"/>
      <c r="J141" s="66"/>
      <c r="K141" s="66"/>
      <c r="L141" s="64"/>
      <c r="M141" s="64"/>
      <c r="N141" s="64"/>
      <c r="O141" s="64"/>
      <c r="P141" s="64"/>
      <c r="Q141" s="64"/>
      <c r="R141" s="66"/>
      <c r="S141" s="66"/>
      <c r="T141" s="66"/>
      <c r="U141" s="64"/>
      <c r="V141" s="194"/>
      <c r="W141" s="189"/>
      <c r="X141" s="65"/>
      <c r="Y141" s="191"/>
      <c r="Z141" s="66"/>
      <c r="AA141" s="66"/>
      <c r="AB141" s="65"/>
      <c r="AC141" s="65"/>
      <c r="AD141" s="65"/>
      <c r="AE141" s="64"/>
      <c r="AF141" s="65"/>
      <c r="AG141" s="64"/>
      <c r="AH141" s="64"/>
      <c r="AI141" s="66"/>
      <c r="AJ141" s="66"/>
      <c r="AK141" s="66"/>
      <c r="AL141" s="66"/>
      <c r="AM141" s="66"/>
      <c r="AN141" s="66"/>
      <c r="AO141" s="66"/>
      <c r="AP141" s="180"/>
      <c r="AQ141" s="196"/>
      <c r="AR141" s="64"/>
      <c r="AS141" s="64"/>
      <c r="AT141" s="66"/>
      <c r="AU141" s="65"/>
      <c r="AV141" s="64"/>
      <c r="AW141" s="64"/>
      <c r="AX141" s="64"/>
      <c r="AY141" s="65"/>
      <c r="AZ141" s="65"/>
      <c r="BA141" s="66"/>
      <c r="BB141" s="66"/>
      <c r="BC141" s="66"/>
      <c r="BD141" s="66"/>
    </row>
    <row r="142" spans="1:59">
      <c r="A142"/>
      <c r="B142"/>
      <c r="C142"/>
      <c r="D142" s="66"/>
      <c r="E142" s="66"/>
      <c r="F142" s="66"/>
      <c r="G142" s="66"/>
      <c r="H142" s="66"/>
      <c r="I142" s="66"/>
      <c r="J142" s="66"/>
      <c r="K142" s="66"/>
      <c r="L142" s="64"/>
      <c r="M142" s="64"/>
      <c r="N142" s="64"/>
      <c r="O142" s="64"/>
      <c r="P142" s="64"/>
      <c r="Q142" s="64"/>
      <c r="R142" s="66"/>
      <c r="S142" s="66"/>
      <c r="T142" s="66"/>
      <c r="U142" s="64"/>
      <c r="V142" s="194"/>
      <c r="W142" s="189"/>
      <c r="X142" s="65"/>
      <c r="Y142" s="191"/>
      <c r="Z142" s="66"/>
      <c r="AA142" s="66"/>
      <c r="AB142" s="65"/>
      <c r="AC142" s="65"/>
      <c r="AD142" s="65"/>
      <c r="AE142" s="64"/>
      <c r="AF142" s="65"/>
      <c r="AG142" s="64"/>
      <c r="AH142" s="64"/>
      <c r="AI142" s="66"/>
      <c r="AJ142" s="66"/>
      <c r="AK142" s="66"/>
      <c r="AL142" s="66"/>
      <c r="AM142" s="66"/>
      <c r="AN142" s="66"/>
      <c r="AO142" s="66"/>
      <c r="AP142" s="180"/>
      <c r="AQ142" s="196"/>
      <c r="AR142" s="64"/>
      <c r="AS142" s="64"/>
      <c r="AT142" s="66"/>
      <c r="AU142" s="65"/>
      <c r="AV142" s="64"/>
      <c r="AW142" s="64"/>
      <c r="AX142" s="64"/>
      <c r="AY142" s="65"/>
      <c r="AZ142" s="65"/>
      <c r="BA142" s="66"/>
      <c r="BB142" s="66"/>
      <c r="BC142" s="66"/>
      <c r="BD142" s="66"/>
    </row>
    <row r="143" spans="1:59">
      <c r="A143"/>
      <c r="B143"/>
      <c r="C143"/>
      <c r="D143" s="66"/>
      <c r="E143" s="66"/>
      <c r="F143" s="66"/>
      <c r="G143" s="66"/>
      <c r="H143" s="66"/>
      <c r="I143" s="66"/>
      <c r="J143" s="66"/>
      <c r="K143" s="66"/>
      <c r="L143" s="64"/>
      <c r="M143" s="64"/>
      <c r="N143" s="64"/>
      <c r="O143" s="64"/>
      <c r="P143" s="64"/>
      <c r="Q143" s="64"/>
      <c r="R143" s="66"/>
      <c r="S143" s="66"/>
      <c r="T143" s="66"/>
      <c r="U143" s="64"/>
      <c r="V143" s="194"/>
      <c r="W143" s="189"/>
      <c r="X143" s="65"/>
      <c r="Y143" s="191"/>
      <c r="Z143" s="66"/>
      <c r="AA143" s="66"/>
      <c r="AB143" s="65"/>
      <c r="AC143" s="65"/>
      <c r="AD143" s="65"/>
      <c r="AE143" s="64"/>
      <c r="AF143" s="65"/>
      <c r="AG143" s="64"/>
      <c r="AH143" s="64"/>
      <c r="AI143" s="66"/>
      <c r="AJ143" s="66"/>
      <c r="AK143" s="66"/>
      <c r="AL143" s="66"/>
      <c r="AM143" s="66"/>
      <c r="AN143" s="66"/>
      <c r="AO143" s="66"/>
      <c r="AP143" s="180"/>
      <c r="AQ143" s="196"/>
      <c r="AR143" s="64"/>
      <c r="AS143" s="64"/>
      <c r="AT143" s="66"/>
      <c r="AU143" s="65"/>
      <c r="AV143" s="64"/>
      <c r="AW143" s="64"/>
      <c r="AX143" s="64"/>
      <c r="AY143" s="65"/>
      <c r="AZ143" s="65"/>
      <c r="BA143" s="66"/>
      <c r="BB143" s="66"/>
      <c r="BC143" s="66"/>
      <c r="BD143" s="66"/>
    </row>
    <row r="144" spans="1:59">
      <c r="A144"/>
      <c r="B144"/>
      <c r="C144"/>
      <c r="D144" s="66"/>
      <c r="E144" s="66"/>
      <c r="F144" s="66"/>
      <c r="G144" s="66"/>
      <c r="H144" s="66"/>
      <c r="I144" s="66"/>
      <c r="J144" s="66"/>
      <c r="K144" s="66"/>
      <c r="L144" s="64"/>
      <c r="M144" s="64"/>
      <c r="N144" s="64"/>
      <c r="O144" s="64"/>
      <c r="P144" s="64"/>
      <c r="Q144" s="64"/>
      <c r="R144" s="66"/>
      <c r="S144" s="66"/>
      <c r="T144" s="66"/>
      <c r="U144" s="64"/>
      <c r="V144" s="194"/>
      <c r="W144" s="189"/>
      <c r="X144" s="65"/>
      <c r="Y144" s="191"/>
      <c r="Z144" s="66"/>
      <c r="AA144" s="66"/>
      <c r="AB144" s="65"/>
      <c r="AC144" s="65"/>
      <c r="AD144" s="65"/>
      <c r="AE144" s="64"/>
      <c r="AF144" s="65"/>
      <c r="AG144" s="64"/>
      <c r="AH144" s="64"/>
      <c r="AI144" s="66"/>
      <c r="AJ144" s="66"/>
      <c r="AK144" s="66"/>
      <c r="AL144" s="66"/>
      <c r="AM144" s="66"/>
      <c r="AN144" s="66"/>
      <c r="AO144" s="66"/>
      <c r="AP144" s="180"/>
      <c r="AQ144" s="196"/>
      <c r="AR144" s="64"/>
      <c r="AS144" s="64"/>
      <c r="AT144" s="66"/>
      <c r="AU144" s="65"/>
      <c r="AV144" s="64"/>
      <c r="AW144" s="64"/>
      <c r="AX144" s="64"/>
      <c r="AY144" s="65"/>
      <c r="AZ144" s="65"/>
      <c r="BA144" s="66"/>
      <c r="BB144" s="66"/>
      <c r="BC144" s="66"/>
      <c r="BD144" s="66"/>
    </row>
    <row r="145" spans="1:56">
      <c r="A145"/>
      <c r="B145"/>
      <c r="C145"/>
      <c r="D145" s="66"/>
      <c r="E145" s="66"/>
      <c r="F145" s="66"/>
      <c r="G145" s="66"/>
      <c r="H145" s="66"/>
      <c r="I145" s="66"/>
      <c r="J145" s="66"/>
      <c r="K145" s="66"/>
      <c r="L145" s="64"/>
      <c r="M145" s="64"/>
      <c r="N145" s="64"/>
      <c r="O145" s="64"/>
      <c r="P145" s="64"/>
      <c r="Q145" s="64"/>
      <c r="R145" s="66"/>
      <c r="S145" s="66"/>
      <c r="T145" s="66"/>
      <c r="U145" s="64"/>
      <c r="V145" s="194"/>
      <c r="W145" s="189"/>
      <c r="X145" s="65"/>
      <c r="Y145" s="191"/>
      <c r="Z145" s="66"/>
      <c r="AA145" s="66"/>
      <c r="AB145" s="65"/>
      <c r="AC145" s="65"/>
      <c r="AD145" s="65"/>
      <c r="AE145" s="64"/>
      <c r="AF145" s="65"/>
      <c r="AG145" s="64"/>
      <c r="AH145" s="64"/>
      <c r="AI145" s="66"/>
      <c r="AJ145" s="66"/>
      <c r="AK145" s="66"/>
      <c r="AL145" s="66"/>
      <c r="AM145" s="66"/>
      <c r="AN145" s="66"/>
      <c r="AO145" s="66"/>
      <c r="AP145" s="180"/>
      <c r="AQ145" s="196"/>
      <c r="AR145" s="64"/>
      <c r="AS145" s="64"/>
      <c r="AT145" s="66"/>
      <c r="AU145" s="65"/>
      <c r="AV145" s="64"/>
      <c r="AW145" s="64"/>
      <c r="AX145" s="64"/>
      <c r="AY145" s="65"/>
      <c r="AZ145" s="65"/>
      <c r="BA145" s="66"/>
      <c r="BB145" s="66"/>
      <c r="BC145" s="66"/>
      <c r="BD145" s="66"/>
    </row>
    <row r="146" spans="1:56">
      <c r="A146"/>
      <c r="B146"/>
      <c r="C146"/>
      <c r="D146" s="66"/>
      <c r="E146" s="66"/>
      <c r="F146" s="66"/>
      <c r="G146" s="66"/>
      <c r="H146" s="66"/>
      <c r="I146" s="66"/>
      <c r="J146" s="66"/>
      <c r="K146" s="66"/>
      <c r="L146" s="64"/>
      <c r="M146" s="64"/>
      <c r="N146" s="64"/>
      <c r="O146" s="64"/>
      <c r="P146" s="64"/>
      <c r="Q146" s="64"/>
      <c r="R146" s="66"/>
      <c r="S146" s="66"/>
      <c r="T146" s="66"/>
      <c r="U146" s="64"/>
      <c r="V146" s="194"/>
      <c r="W146" s="189"/>
      <c r="X146" s="65"/>
      <c r="Y146" s="191"/>
      <c r="Z146" s="66"/>
      <c r="AA146" s="66"/>
      <c r="AB146" s="65"/>
      <c r="AC146" s="64"/>
      <c r="AD146" s="65"/>
      <c r="AE146" s="64"/>
      <c r="AF146" s="65"/>
      <c r="AG146" s="64"/>
      <c r="AH146" s="64"/>
      <c r="AI146" s="66"/>
      <c r="AJ146" s="66"/>
      <c r="AK146" s="66"/>
      <c r="AL146" s="66"/>
      <c r="AM146" s="66"/>
      <c r="AN146" s="66"/>
      <c r="AO146" s="66"/>
      <c r="AP146" s="180"/>
      <c r="AQ146" s="196"/>
      <c r="AR146" s="64"/>
      <c r="AS146" s="64"/>
      <c r="AT146" s="66"/>
      <c r="AU146" s="65"/>
      <c r="AV146" s="64"/>
      <c r="AW146" s="64"/>
      <c r="AX146" s="64"/>
      <c r="AY146" s="65"/>
      <c r="AZ146" s="65"/>
      <c r="BA146" s="66"/>
      <c r="BB146" s="66"/>
      <c r="BC146" s="66"/>
      <c r="BD146" s="66"/>
    </row>
    <row r="147" spans="1:56">
      <c r="A147"/>
      <c r="B147"/>
      <c r="C147"/>
      <c r="D147" s="66"/>
      <c r="E147" s="66"/>
      <c r="F147" s="66"/>
      <c r="G147" s="66"/>
      <c r="H147" s="66"/>
      <c r="I147" s="66"/>
      <c r="J147" s="66"/>
      <c r="K147" s="66"/>
      <c r="L147" s="64"/>
      <c r="M147" s="64"/>
      <c r="N147" s="64"/>
      <c r="O147" s="64"/>
      <c r="P147" s="64"/>
      <c r="Q147" s="64"/>
      <c r="R147" s="66"/>
      <c r="S147" s="66"/>
      <c r="T147" s="66"/>
      <c r="U147" s="64"/>
      <c r="V147" s="194"/>
      <c r="W147" s="189"/>
      <c r="X147" s="65"/>
      <c r="Y147" s="191"/>
      <c r="Z147" s="66"/>
      <c r="AA147" s="66"/>
      <c r="AB147" s="65"/>
      <c r="AC147" s="64"/>
      <c r="AD147" s="65"/>
      <c r="AE147" s="64"/>
      <c r="AF147" s="65"/>
      <c r="AG147" s="64"/>
      <c r="AH147" s="64"/>
      <c r="AI147" s="66"/>
      <c r="AJ147" s="66"/>
      <c r="AK147" s="66"/>
      <c r="AL147" s="66"/>
      <c r="AM147" s="66"/>
      <c r="AN147" s="66"/>
      <c r="AO147" s="66"/>
      <c r="AP147" s="180"/>
      <c r="AQ147" s="196"/>
      <c r="AR147" s="64"/>
      <c r="AS147" s="64"/>
      <c r="AT147" s="66"/>
      <c r="AU147" s="65"/>
      <c r="AV147" s="64"/>
      <c r="AW147" s="64"/>
      <c r="AX147" s="64"/>
      <c r="AY147" s="65"/>
      <c r="AZ147" s="65"/>
      <c r="BA147" s="66"/>
      <c r="BB147" s="66"/>
      <c r="BC147" s="66"/>
      <c r="BD147" s="66"/>
    </row>
    <row r="148" spans="1:56">
      <c r="A148"/>
      <c r="B148"/>
      <c r="C148"/>
      <c r="D148" s="66"/>
      <c r="E148" s="66"/>
      <c r="F148" s="66"/>
      <c r="G148" s="66"/>
      <c r="H148" s="66"/>
      <c r="I148" s="66"/>
      <c r="J148" s="66"/>
      <c r="K148" s="66"/>
      <c r="L148" s="64"/>
      <c r="M148" s="64"/>
      <c r="N148" s="64"/>
      <c r="O148" s="64"/>
      <c r="P148" s="64"/>
      <c r="Q148" s="64"/>
      <c r="R148" s="66"/>
      <c r="S148" s="66"/>
      <c r="T148" s="66"/>
      <c r="U148" s="64"/>
      <c r="V148" s="194"/>
      <c r="W148" s="189"/>
      <c r="X148" s="65"/>
      <c r="Y148" s="191"/>
      <c r="Z148" s="66"/>
      <c r="AA148" s="64"/>
      <c r="AB148" s="65"/>
      <c r="AC148" s="65"/>
      <c r="AD148" s="65"/>
      <c r="AE148" s="64"/>
      <c r="AF148" s="65"/>
      <c r="AG148" s="64"/>
      <c r="AH148" s="64"/>
      <c r="AI148" s="66"/>
      <c r="AJ148" s="66"/>
      <c r="AK148" s="66"/>
      <c r="AL148" s="66"/>
      <c r="AM148" s="66"/>
      <c r="AN148" s="66"/>
      <c r="AO148" s="66"/>
      <c r="AP148" s="180"/>
      <c r="AQ148" s="196"/>
      <c r="AR148" s="64"/>
      <c r="AS148" s="64"/>
      <c r="AT148" s="66"/>
      <c r="AU148" s="65"/>
      <c r="AV148" s="64"/>
      <c r="AW148" s="64"/>
      <c r="AX148" s="64"/>
      <c r="AY148" s="65"/>
      <c r="AZ148" s="65"/>
      <c r="BA148" s="66"/>
      <c r="BB148" s="66"/>
      <c r="BC148" s="66"/>
      <c r="BD148" s="66"/>
    </row>
    <row r="149" spans="1:56">
      <c r="A149"/>
      <c r="B149"/>
      <c r="C149"/>
      <c r="D149" s="66"/>
      <c r="E149" s="66"/>
      <c r="F149" s="66"/>
      <c r="G149" s="66"/>
      <c r="H149" s="66"/>
      <c r="I149" s="66"/>
      <c r="J149" s="66"/>
      <c r="K149" s="66"/>
      <c r="L149" s="64"/>
      <c r="M149" s="64"/>
      <c r="N149" s="64"/>
      <c r="O149" s="64"/>
      <c r="P149" s="64"/>
      <c r="Q149" s="64"/>
      <c r="R149" s="66"/>
      <c r="S149" s="66"/>
      <c r="T149" s="66"/>
      <c r="U149" s="64"/>
      <c r="V149" s="194"/>
      <c r="W149" s="189"/>
      <c r="X149" s="65"/>
      <c r="Y149" s="191"/>
      <c r="Z149" s="66"/>
      <c r="AA149" s="64"/>
      <c r="AB149" s="65"/>
      <c r="AC149" s="65"/>
      <c r="AD149" s="65"/>
      <c r="AE149" s="64"/>
      <c r="AF149" s="65"/>
      <c r="AG149" s="64"/>
      <c r="AH149" s="64"/>
      <c r="AI149" s="66"/>
      <c r="AJ149" s="66"/>
      <c r="AK149" s="66"/>
      <c r="AL149" s="66"/>
      <c r="AM149" s="66"/>
      <c r="AN149" s="66"/>
      <c r="AO149" s="66"/>
      <c r="AP149" s="180"/>
      <c r="AQ149" s="196"/>
      <c r="AR149" s="64"/>
      <c r="AS149" s="64"/>
      <c r="AT149" s="66"/>
      <c r="AU149" s="65"/>
      <c r="AV149" s="64"/>
      <c r="AW149" s="64"/>
      <c r="AX149" s="64"/>
      <c r="AY149" s="65"/>
      <c r="AZ149" s="65"/>
      <c r="BA149" s="66"/>
      <c r="BB149" s="66"/>
      <c r="BC149" s="66"/>
      <c r="BD149" s="66"/>
    </row>
    <row r="150" spans="1:56">
      <c r="A150"/>
      <c r="B150"/>
      <c r="C150"/>
      <c r="D150" s="66"/>
      <c r="E150" s="66"/>
      <c r="F150" s="66"/>
      <c r="G150" s="66"/>
      <c r="H150" s="66"/>
      <c r="I150" s="66"/>
      <c r="J150" s="66"/>
      <c r="K150" s="66"/>
      <c r="L150" s="64"/>
      <c r="M150" s="64"/>
      <c r="N150" s="64"/>
      <c r="O150" s="64"/>
      <c r="P150" s="64"/>
      <c r="Q150" s="64"/>
      <c r="R150" s="66"/>
      <c r="S150" s="66"/>
      <c r="T150" s="66"/>
      <c r="U150" s="64"/>
      <c r="V150" s="194"/>
      <c r="W150" s="189"/>
      <c r="X150" s="65"/>
      <c r="Y150" s="191"/>
      <c r="Z150" s="66"/>
      <c r="AA150" s="66"/>
      <c r="AB150" s="65"/>
      <c r="AC150" s="65"/>
      <c r="AD150" s="65"/>
      <c r="AE150" s="64"/>
      <c r="AF150" s="65"/>
      <c r="AG150" s="64"/>
      <c r="AH150" s="64"/>
      <c r="AI150" s="66"/>
      <c r="AJ150" s="66"/>
      <c r="AK150" s="66"/>
      <c r="AL150" s="66"/>
      <c r="AM150" s="66"/>
      <c r="AN150" s="66"/>
      <c r="AO150" s="66"/>
      <c r="AP150" s="180"/>
      <c r="AQ150" s="196"/>
      <c r="AR150" s="64"/>
      <c r="AS150" s="64"/>
      <c r="AT150" s="66"/>
      <c r="AU150" s="65"/>
      <c r="AV150" s="64"/>
      <c r="AW150" s="64"/>
      <c r="AX150" s="64"/>
      <c r="AY150" s="65"/>
      <c r="AZ150" s="65"/>
      <c r="BA150" s="66"/>
      <c r="BB150" s="66"/>
      <c r="BC150" s="66"/>
      <c r="BD150" s="66"/>
    </row>
    <row r="151" spans="1:56">
      <c r="A151"/>
      <c r="B151"/>
      <c r="C151"/>
      <c r="D151" s="66"/>
      <c r="E151" s="66"/>
      <c r="F151" s="66"/>
      <c r="G151" s="66"/>
      <c r="H151" s="66"/>
      <c r="I151" s="66"/>
      <c r="J151" s="66"/>
      <c r="K151" s="66"/>
      <c r="L151" s="64"/>
      <c r="M151" s="64"/>
      <c r="N151" s="64"/>
      <c r="O151" s="64"/>
      <c r="P151" s="64"/>
      <c r="Q151" s="64"/>
      <c r="R151" s="66"/>
      <c r="S151" s="66"/>
      <c r="T151" s="66"/>
      <c r="U151" s="64"/>
      <c r="V151" s="194"/>
      <c r="W151" s="189"/>
      <c r="X151" s="65"/>
      <c r="Y151" s="191"/>
      <c r="Z151" s="66"/>
      <c r="AA151" s="66"/>
      <c r="AB151" s="65"/>
      <c r="AC151" s="65"/>
      <c r="AD151" s="65"/>
      <c r="AE151" s="64"/>
      <c r="AF151" s="65"/>
      <c r="AG151" s="64"/>
      <c r="AH151" s="64"/>
      <c r="AI151" s="66"/>
      <c r="AJ151" s="66"/>
      <c r="AK151" s="66"/>
      <c r="AL151" s="66"/>
      <c r="AM151" s="66"/>
      <c r="AN151" s="66"/>
      <c r="AO151" s="66"/>
      <c r="AP151" s="180"/>
      <c r="AQ151" s="196"/>
      <c r="AR151" s="64"/>
      <c r="AS151" s="64"/>
      <c r="AT151" s="66"/>
      <c r="AU151" s="65"/>
      <c r="AV151" s="64"/>
      <c r="AW151" s="64"/>
      <c r="AX151" s="64"/>
      <c r="AY151" s="65"/>
      <c r="AZ151" s="65"/>
      <c r="BA151" s="66"/>
      <c r="BB151" s="66"/>
      <c r="BC151" s="66"/>
      <c r="BD151" s="66"/>
    </row>
    <row r="152" spans="1:56">
      <c r="A152"/>
      <c r="B152"/>
      <c r="C152"/>
      <c r="D152" s="66"/>
      <c r="E152" s="66"/>
      <c r="F152" s="66"/>
      <c r="G152" s="66"/>
      <c r="H152" s="66"/>
      <c r="I152" s="66"/>
      <c r="J152" s="66"/>
      <c r="K152" s="66"/>
      <c r="L152" s="64"/>
      <c r="M152" s="64"/>
      <c r="N152" s="64"/>
      <c r="O152" s="64"/>
      <c r="P152" s="64"/>
      <c r="Q152" s="64"/>
      <c r="R152" s="66"/>
      <c r="S152" s="66"/>
      <c r="T152" s="66"/>
      <c r="U152" s="64"/>
      <c r="V152" s="194"/>
      <c r="W152" s="189"/>
      <c r="X152" s="65"/>
      <c r="Y152" s="191"/>
      <c r="Z152" s="66"/>
      <c r="AA152" s="66"/>
      <c r="AB152" s="65"/>
      <c r="AC152" s="65"/>
      <c r="AD152" s="65"/>
      <c r="AE152" s="64"/>
      <c r="AF152" s="65"/>
      <c r="AG152" s="64"/>
      <c r="AH152" s="64"/>
      <c r="AI152" s="66"/>
      <c r="AJ152" s="66"/>
      <c r="AK152" s="66"/>
      <c r="AL152" s="66"/>
      <c r="AM152" s="66"/>
      <c r="AN152" s="66"/>
      <c r="AO152" s="66"/>
      <c r="AP152" s="180"/>
      <c r="AQ152" s="196"/>
      <c r="AR152" s="64"/>
      <c r="AS152" s="64"/>
      <c r="AT152" s="66"/>
      <c r="AU152" s="65"/>
      <c r="AV152" s="64"/>
      <c r="AW152" s="64"/>
      <c r="AX152" s="64"/>
      <c r="AY152" s="65"/>
      <c r="AZ152" s="65"/>
      <c r="BA152" s="66"/>
      <c r="BB152" s="66"/>
      <c r="BC152" s="66"/>
      <c r="BD152" s="66"/>
    </row>
    <row r="153" spans="1:56">
      <c r="A153"/>
      <c r="B153"/>
      <c r="C153"/>
      <c r="D153" s="66"/>
      <c r="E153" s="66"/>
      <c r="F153" s="66"/>
      <c r="G153" s="66"/>
      <c r="H153" s="66"/>
      <c r="I153" s="66"/>
      <c r="J153" s="66"/>
      <c r="K153" s="66"/>
      <c r="L153" s="64"/>
      <c r="M153" s="64"/>
      <c r="N153" s="64"/>
      <c r="O153" s="64"/>
      <c r="P153" s="64"/>
      <c r="Q153" s="64"/>
      <c r="R153" s="66"/>
      <c r="S153" s="66"/>
      <c r="T153" s="66"/>
      <c r="U153" s="64"/>
      <c r="V153" s="194"/>
      <c r="W153" s="189"/>
      <c r="X153" s="65"/>
      <c r="Y153" s="191"/>
      <c r="Z153" s="66"/>
      <c r="AA153" s="66"/>
      <c r="AB153" s="65"/>
      <c r="AC153" s="65"/>
      <c r="AD153" s="65"/>
      <c r="AE153" s="64"/>
      <c r="AF153" s="65"/>
      <c r="AG153" s="64"/>
      <c r="AH153" s="64"/>
      <c r="AI153" s="66"/>
      <c r="AJ153" s="66"/>
      <c r="AK153" s="66"/>
      <c r="AL153" s="66"/>
      <c r="AM153" s="66"/>
      <c r="AN153" s="66"/>
      <c r="AO153" s="66"/>
      <c r="AP153" s="180"/>
      <c r="AQ153" s="196"/>
      <c r="AR153" s="64"/>
      <c r="AS153" s="64"/>
      <c r="AT153" s="66"/>
      <c r="AU153" s="65"/>
      <c r="AV153" s="64"/>
      <c r="AW153" s="64"/>
      <c r="AX153" s="64"/>
      <c r="AY153" s="65"/>
      <c r="AZ153" s="65"/>
      <c r="BA153" s="66"/>
      <c r="BB153" s="66"/>
      <c r="BC153" s="66"/>
      <c r="BD153" s="66"/>
    </row>
    <row r="154" spans="1:56">
      <c r="A154"/>
      <c r="B154"/>
      <c r="C154"/>
      <c r="D154" s="66"/>
      <c r="E154" s="66"/>
      <c r="F154" s="66"/>
      <c r="G154" s="66"/>
      <c r="H154" s="66"/>
      <c r="I154" s="66"/>
      <c r="J154" s="66"/>
      <c r="K154" s="66"/>
      <c r="L154" s="64"/>
      <c r="M154" s="64"/>
      <c r="N154" s="64"/>
      <c r="O154" s="64"/>
      <c r="P154" s="64"/>
      <c r="Q154" s="64"/>
      <c r="R154" s="66"/>
      <c r="S154" s="66"/>
      <c r="T154" s="66"/>
      <c r="U154" s="64"/>
      <c r="V154" s="194"/>
      <c r="W154" s="189"/>
      <c r="X154" s="65"/>
      <c r="Y154" s="191"/>
      <c r="Z154" s="66"/>
      <c r="AA154" s="66"/>
      <c r="AB154" s="65"/>
      <c r="AC154" s="65"/>
      <c r="AD154" s="65"/>
      <c r="AE154" s="64"/>
      <c r="AF154" s="65"/>
      <c r="AG154" s="64"/>
      <c r="AH154" s="64"/>
      <c r="AI154" s="66"/>
      <c r="AJ154" s="66"/>
      <c r="AK154" s="66"/>
      <c r="AL154" s="66"/>
      <c r="AM154" s="66"/>
      <c r="AN154" s="66"/>
      <c r="AO154" s="66"/>
      <c r="AP154" s="180"/>
      <c r="AQ154" s="196"/>
      <c r="AR154" s="64"/>
      <c r="AS154" s="64"/>
      <c r="AT154" s="66"/>
      <c r="AU154" s="65"/>
      <c r="AV154" s="64"/>
      <c r="AW154" s="64"/>
      <c r="AX154" s="64"/>
      <c r="AY154" s="65"/>
      <c r="AZ154" s="65"/>
      <c r="BA154" s="66"/>
      <c r="BB154" s="66"/>
      <c r="BC154" s="66"/>
      <c r="BD154" s="66"/>
    </row>
    <row r="155" spans="1:56">
      <c r="A155"/>
      <c r="B155"/>
      <c r="C155"/>
      <c r="D155" s="66"/>
      <c r="E155" s="66"/>
      <c r="F155" s="66"/>
      <c r="G155" s="66"/>
      <c r="H155" s="66"/>
      <c r="I155" s="66"/>
      <c r="J155" s="66"/>
      <c r="K155" s="66"/>
      <c r="L155" s="64"/>
      <c r="M155" s="64"/>
      <c r="N155" s="64"/>
      <c r="O155" s="64"/>
      <c r="P155" s="64"/>
      <c r="Q155" s="64"/>
      <c r="R155" s="66"/>
      <c r="S155" s="66"/>
      <c r="T155" s="66"/>
      <c r="U155" s="64"/>
      <c r="V155" s="194"/>
      <c r="W155" s="189"/>
      <c r="X155" s="65"/>
      <c r="Y155" s="191"/>
      <c r="Z155" s="66"/>
      <c r="AA155" s="66"/>
      <c r="AB155" s="65"/>
      <c r="AC155" s="65"/>
      <c r="AD155" s="65"/>
      <c r="AE155" s="64"/>
      <c r="AF155" s="65"/>
      <c r="AG155" s="64"/>
      <c r="AH155" s="64"/>
      <c r="AI155" s="66"/>
      <c r="AJ155" s="66"/>
      <c r="AK155" s="66"/>
      <c r="AL155" s="66"/>
      <c r="AM155" s="66"/>
      <c r="AN155" s="66"/>
      <c r="AO155" s="66"/>
      <c r="AP155" s="180"/>
      <c r="AQ155" s="196"/>
      <c r="AR155" s="64"/>
      <c r="AS155" s="64"/>
      <c r="AT155" s="66"/>
      <c r="AU155" s="65"/>
      <c r="AV155" s="64"/>
      <c r="AW155" s="64"/>
      <c r="AX155" s="64"/>
      <c r="AY155" s="65"/>
      <c r="AZ155" s="65"/>
      <c r="BA155" s="66"/>
      <c r="BB155" s="66"/>
      <c r="BC155" s="66"/>
      <c r="BD155" s="66"/>
    </row>
    <row r="156" spans="1:56">
      <c r="A156"/>
      <c r="B156"/>
      <c r="C156"/>
      <c r="D156" s="66"/>
      <c r="E156" s="66"/>
      <c r="F156" s="66"/>
      <c r="G156" s="66"/>
      <c r="H156" s="66"/>
      <c r="I156" s="66"/>
      <c r="J156" s="66"/>
      <c r="K156" s="66"/>
      <c r="L156" s="64"/>
      <c r="M156" s="64"/>
      <c r="N156" s="64"/>
      <c r="O156" s="64"/>
      <c r="P156" s="64"/>
      <c r="Q156" s="64"/>
      <c r="R156" s="66"/>
      <c r="S156" s="66"/>
      <c r="T156" s="66"/>
      <c r="U156" s="64"/>
      <c r="V156" s="194"/>
      <c r="W156" s="189"/>
      <c r="X156" s="65"/>
      <c r="Y156" s="191"/>
      <c r="Z156" s="66"/>
      <c r="AA156" s="66"/>
      <c r="AB156" s="65"/>
      <c r="AC156" s="65"/>
      <c r="AD156" s="65"/>
      <c r="AE156" s="64"/>
      <c r="AF156" s="65"/>
      <c r="AG156" s="64"/>
      <c r="AH156" s="64"/>
      <c r="AI156" s="66"/>
      <c r="AJ156" s="66"/>
      <c r="AK156" s="66"/>
      <c r="AL156" s="66"/>
      <c r="AM156" s="66"/>
      <c r="AN156" s="66"/>
      <c r="AO156" s="66"/>
      <c r="AP156" s="180"/>
      <c r="AQ156" s="196"/>
      <c r="AR156" s="64"/>
      <c r="AS156" s="64"/>
      <c r="AT156" s="66"/>
      <c r="AU156" s="65"/>
      <c r="AV156" s="64"/>
      <c r="AW156" s="64"/>
      <c r="AX156" s="64"/>
      <c r="AY156" s="65"/>
      <c r="AZ156" s="65"/>
      <c r="BA156" s="66"/>
      <c r="BB156" s="66"/>
      <c r="BC156" s="66"/>
      <c r="BD156" s="66"/>
    </row>
    <row r="157" spans="1:56">
      <c r="A157"/>
      <c r="B157"/>
      <c r="C157"/>
      <c r="D157" s="66"/>
      <c r="E157" s="66"/>
      <c r="F157" s="66"/>
      <c r="G157" s="66"/>
      <c r="H157" s="66"/>
      <c r="I157" s="66"/>
      <c r="J157" s="66"/>
      <c r="K157" s="66"/>
      <c r="L157" s="64"/>
      <c r="M157" s="64"/>
      <c r="N157" s="64"/>
      <c r="O157" s="64"/>
      <c r="P157" s="64"/>
      <c r="Q157" s="64"/>
      <c r="R157" s="66"/>
      <c r="S157" s="66"/>
      <c r="T157" s="66"/>
      <c r="U157" s="64"/>
      <c r="V157" s="194"/>
      <c r="W157" s="189"/>
      <c r="X157" s="65"/>
      <c r="Y157" s="191"/>
      <c r="Z157" s="66"/>
      <c r="AA157" s="66"/>
      <c r="AB157" s="65"/>
      <c r="AC157" s="65"/>
      <c r="AD157" s="65"/>
      <c r="AE157" s="64"/>
      <c r="AF157" s="65"/>
      <c r="AG157" s="64"/>
      <c r="AH157" s="64"/>
      <c r="AI157" s="66"/>
      <c r="AJ157" s="66"/>
      <c r="AK157" s="66"/>
      <c r="AL157" s="66"/>
      <c r="AM157" s="66"/>
      <c r="AN157" s="66"/>
      <c r="AO157" s="66"/>
      <c r="AP157" s="180"/>
      <c r="AQ157" s="196"/>
      <c r="AR157" s="64"/>
      <c r="AS157" s="64"/>
      <c r="AT157" s="66"/>
      <c r="AU157" s="65"/>
      <c r="AV157" s="64"/>
      <c r="AW157" s="64"/>
      <c r="AX157" s="64"/>
      <c r="AY157" s="65"/>
      <c r="AZ157" s="65"/>
      <c r="BA157" s="66"/>
      <c r="BB157" s="66"/>
      <c r="BC157" s="66"/>
      <c r="BD157" s="66"/>
    </row>
    <row r="158" spans="1:56">
      <c r="A158"/>
      <c r="B158"/>
      <c r="C158"/>
      <c r="D158" s="66"/>
      <c r="E158" s="66"/>
      <c r="F158" s="66"/>
      <c r="G158" s="66"/>
      <c r="H158" s="66"/>
      <c r="I158" s="66"/>
      <c r="J158" s="66"/>
      <c r="K158" s="66"/>
      <c r="L158" s="64"/>
      <c r="M158" s="64"/>
      <c r="N158" s="64"/>
      <c r="O158" s="64"/>
      <c r="P158" s="64"/>
      <c r="Q158" s="64"/>
      <c r="R158" s="66"/>
      <c r="S158" s="66"/>
      <c r="T158" s="66"/>
      <c r="U158" s="64"/>
      <c r="V158" s="194"/>
      <c r="W158" s="189"/>
      <c r="X158" s="65"/>
      <c r="Y158" s="191"/>
      <c r="Z158" s="66"/>
      <c r="AA158" s="66"/>
      <c r="AB158" s="65"/>
      <c r="AC158" s="65"/>
      <c r="AD158" s="65"/>
      <c r="AE158" s="64"/>
      <c r="AF158" s="65"/>
      <c r="AG158" s="64"/>
      <c r="AH158" s="64"/>
      <c r="AI158" s="66"/>
      <c r="AJ158" s="66"/>
      <c r="AK158" s="66"/>
      <c r="AL158" s="66"/>
      <c r="AM158" s="66"/>
      <c r="AN158" s="66"/>
      <c r="AO158" s="66"/>
      <c r="AP158" s="180"/>
      <c r="AQ158" s="196"/>
      <c r="AR158" s="64"/>
      <c r="AS158" s="64"/>
      <c r="AT158" s="66"/>
      <c r="AU158" s="65"/>
      <c r="AV158" s="64"/>
      <c r="AW158" s="64"/>
      <c r="AX158" s="64"/>
      <c r="AY158" s="65"/>
      <c r="AZ158" s="65"/>
      <c r="BA158" s="66"/>
      <c r="BB158" s="66"/>
      <c r="BC158" s="66"/>
      <c r="BD158" s="66"/>
    </row>
    <row r="159" spans="1:56">
      <c r="A159"/>
      <c r="B159"/>
      <c r="C159"/>
      <c r="D159" s="66"/>
      <c r="E159" s="66"/>
      <c r="F159" s="66"/>
      <c r="G159" s="66"/>
      <c r="H159" s="66"/>
      <c r="I159" s="66"/>
      <c r="J159" s="66"/>
      <c r="K159" s="66"/>
      <c r="L159" s="64"/>
      <c r="M159" s="64"/>
      <c r="N159" s="64"/>
      <c r="O159" s="64"/>
      <c r="P159" s="64"/>
      <c r="Q159" s="64"/>
      <c r="R159" s="66"/>
      <c r="S159" s="66"/>
      <c r="T159" s="66"/>
      <c r="U159" s="64"/>
      <c r="V159" s="194"/>
      <c r="W159" s="189"/>
      <c r="X159" s="65"/>
      <c r="Y159" s="191"/>
      <c r="Z159" s="66"/>
      <c r="AA159" s="66"/>
      <c r="AB159" s="65"/>
      <c r="AC159" s="65"/>
      <c r="AD159" s="65"/>
      <c r="AE159" s="64"/>
      <c r="AF159" s="65"/>
      <c r="AG159" s="64"/>
      <c r="AH159" s="64"/>
      <c r="AI159" s="66"/>
      <c r="AJ159" s="66"/>
      <c r="AK159" s="66"/>
      <c r="AL159" s="66"/>
      <c r="AM159" s="66"/>
      <c r="AN159" s="66"/>
      <c r="AO159" s="66"/>
      <c r="AP159" s="180"/>
      <c r="AQ159" s="196"/>
      <c r="AR159" s="64"/>
      <c r="AS159" s="64"/>
      <c r="AT159" s="66"/>
      <c r="AU159" s="65"/>
      <c r="AV159" s="64"/>
      <c r="AW159" s="64"/>
      <c r="AX159" s="64"/>
      <c r="AY159" s="65"/>
      <c r="AZ159" s="65"/>
      <c r="BA159" s="66"/>
      <c r="BB159" s="66"/>
      <c r="BC159" s="66"/>
      <c r="BD159" s="66"/>
    </row>
    <row r="160" spans="1:56">
      <c r="A160"/>
      <c r="B160"/>
      <c r="C160"/>
      <c r="D160" s="66"/>
      <c r="E160" s="66"/>
      <c r="F160" s="66"/>
      <c r="G160" s="66"/>
      <c r="H160" s="66"/>
      <c r="I160" s="66"/>
      <c r="J160" s="66"/>
      <c r="K160" s="66"/>
      <c r="L160" s="64"/>
      <c r="M160" s="64"/>
      <c r="N160" s="64"/>
      <c r="O160" s="64"/>
      <c r="P160" s="64"/>
      <c r="Q160" s="64"/>
      <c r="R160" s="66"/>
      <c r="S160" s="66"/>
      <c r="T160" s="66"/>
      <c r="U160" s="64"/>
      <c r="V160" s="194"/>
      <c r="W160" s="189"/>
      <c r="X160" s="65"/>
      <c r="Y160" s="191"/>
      <c r="Z160" s="66"/>
      <c r="AA160" s="66"/>
      <c r="AB160" s="65"/>
      <c r="AC160" s="65"/>
      <c r="AD160" s="65"/>
      <c r="AE160" s="64"/>
      <c r="AF160" s="65"/>
      <c r="AG160" s="64"/>
      <c r="AH160" s="64"/>
      <c r="AI160" s="66"/>
      <c r="AJ160" s="66"/>
      <c r="AK160" s="66"/>
      <c r="AL160" s="66"/>
      <c r="AM160" s="66"/>
      <c r="AN160" s="66"/>
      <c r="AO160" s="66"/>
      <c r="AP160" s="180"/>
      <c r="AQ160" s="196"/>
      <c r="AR160" s="64"/>
      <c r="AS160" s="64"/>
      <c r="AT160" s="66"/>
      <c r="AU160" s="65"/>
      <c r="AV160" s="64"/>
      <c r="AW160" s="64"/>
      <c r="AX160" s="64"/>
      <c r="AY160" s="65"/>
      <c r="AZ160" s="65"/>
      <c r="BA160" s="66"/>
      <c r="BB160" s="66"/>
      <c r="BC160" s="66"/>
      <c r="BD160" s="66"/>
    </row>
    <row r="161" spans="1:56">
      <c r="A161"/>
      <c r="B161"/>
      <c r="C161"/>
      <c r="D161" s="66"/>
      <c r="E161" s="66"/>
      <c r="F161" s="66"/>
      <c r="G161" s="66"/>
      <c r="H161" s="66"/>
      <c r="I161" s="66"/>
      <c r="J161" s="66"/>
      <c r="K161" s="66"/>
      <c r="L161" s="64"/>
      <c r="M161" s="64"/>
      <c r="N161" s="64"/>
      <c r="O161" s="64"/>
      <c r="P161" s="64"/>
      <c r="Q161" s="64"/>
      <c r="R161" s="66"/>
      <c r="S161" s="66"/>
      <c r="T161" s="66"/>
      <c r="U161" s="64"/>
      <c r="V161" s="194"/>
      <c r="W161" s="189"/>
      <c r="X161" s="65"/>
      <c r="Y161" s="191"/>
      <c r="Z161" s="66"/>
      <c r="AA161" s="66"/>
      <c r="AB161" s="65"/>
      <c r="AC161" s="65"/>
      <c r="AD161" s="65"/>
      <c r="AE161" s="64"/>
      <c r="AF161" s="65"/>
      <c r="AG161" s="64"/>
      <c r="AH161" s="64"/>
      <c r="AI161" s="66"/>
      <c r="AJ161" s="66"/>
      <c r="AK161" s="66"/>
      <c r="AL161" s="66"/>
      <c r="AM161" s="66"/>
      <c r="AN161" s="66"/>
      <c r="AO161" s="66"/>
      <c r="AP161" s="180"/>
      <c r="AQ161" s="196"/>
      <c r="AR161" s="64"/>
      <c r="AS161" s="64"/>
      <c r="AT161" s="66"/>
      <c r="AU161" s="65"/>
      <c r="AV161" s="64"/>
      <c r="AW161" s="64"/>
      <c r="AX161" s="64"/>
      <c r="AY161" s="65"/>
      <c r="AZ161" s="65"/>
      <c r="BA161" s="66"/>
      <c r="BB161" s="66"/>
      <c r="BC161" s="66"/>
      <c r="BD161" s="66"/>
    </row>
    <row r="162" spans="1:56">
      <c r="A162"/>
      <c r="B162"/>
      <c r="C162"/>
      <c r="D162" s="66"/>
      <c r="E162" s="66"/>
      <c r="F162" s="66"/>
      <c r="G162" s="66"/>
      <c r="H162" s="66"/>
      <c r="I162" s="66"/>
      <c r="J162" s="66"/>
      <c r="K162" s="66"/>
      <c r="L162" s="64"/>
      <c r="M162" s="64"/>
      <c r="N162" s="64"/>
      <c r="O162" s="64"/>
      <c r="P162" s="64"/>
      <c r="Q162" s="64"/>
      <c r="R162" s="66"/>
      <c r="S162" s="66"/>
      <c r="T162" s="66"/>
      <c r="U162" s="64"/>
      <c r="V162" s="194"/>
      <c r="W162" s="189"/>
      <c r="X162" s="65"/>
      <c r="Y162" s="191"/>
      <c r="Z162" s="66"/>
      <c r="AA162" s="66"/>
      <c r="AB162" s="65"/>
      <c r="AC162" s="65"/>
      <c r="AD162" s="65"/>
      <c r="AE162" s="64"/>
      <c r="AF162" s="65"/>
      <c r="AG162" s="64"/>
      <c r="AH162" s="64"/>
      <c r="AI162" s="66"/>
      <c r="AJ162" s="66"/>
      <c r="AK162" s="66"/>
      <c r="AL162" s="66"/>
      <c r="AM162" s="66"/>
      <c r="AN162" s="66"/>
      <c r="AO162" s="66"/>
      <c r="AP162" s="180"/>
      <c r="AQ162" s="196"/>
      <c r="AR162" s="64"/>
      <c r="AS162" s="64"/>
      <c r="AT162" s="66"/>
      <c r="AU162" s="65"/>
      <c r="AV162" s="64"/>
      <c r="AW162" s="64"/>
      <c r="AX162" s="64"/>
      <c r="AY162" s="65"/>
      <c r="AZ162" s="65"/>
      <c r="BA162" s="66"/>
      <c r="BB162" s="66"/>
      <c r="BC162" s="66"/>
      <c r="BD162" s="66"/>
    </row>
    <row r="163" spans="1:56">
      <c r="A163"/>
      <c r="B163"/>
      <c r="C163"/>
      <c r="D163" s="66"/>
      <c r="E163" s="66"/>
      <c r="F163" s="66"/>
      <c r="G163" s="66"/>
      <c r="H163" s="66"/>
      <c r="I163" s="66"/>
      <c r="J163" s="66"/>
      <c r="K163" s="66"/>
      <c r="L163" s="64"/>
      <c r="M163" s="64"/>
      <c r="N163" s="64"/>
      <c r="O163" s="64"/>
      <c r="P163" s="64"/>
      <c r="Q163" s="64"/>
      <c r="R163" s="66"/>
      <c r="S163" s="66"/>
      <c r="T163" s="66"/>
      <c r="U163" s="64"/>
      <c r="V163" s="194"/>
      <c r="W163" s="189"/>
      <c r="X163" s="65"/>
      <c r="Y163" s="191"/>
      <c r="Z163" s="66"/>
      <c r="AA163" s="66"/>
      <c r="AB163" s="65"/>
      <c r="AC163" s="65"/>
      <c r="AD163" s="65"/>
      <c r="AE163" s="64"/>
      <c r="AF163" s="65"/>
      <c r="AG163" s="64"/>
      <c r="AH163" s="64"/>
      <c r="AI163" s="66"/>
      <c r="AJ163" s="66"/>
      <c r="AK163" s="66"/>
      <c r="AL163" s="66"/>
      <c r="AM163" s="66"/>
      <c r="AN163" s="66"/>
      <c r="AO163" s="66"/>
      <c r="AP163" s="180"/>
      <c r="AQ163" s="196"/>
      <c r="AR163" s="64"/>
      <c r="AS163" s="64"/>
      <c r="AT163" s="66"/>
      <c r="AU163" s="65"/>
      <c r="AV163" s="64"/>
      <c r="AW163" s="64"/>
      <c r="AX163" s="64"/>
      <c r="AY163" s="65"/>
      <c r="AZ163" s="65"/>
      <c r="BA163" s="66"/>
      <c r="BB163" s="66"/>
      <c r="BC163" s="66"/>
      <c r="BD163" s="66"/>
    </row>
    <row r="164" spans="1:56">
      <c r="A164"/>
      <c r="B164"/>
      <c r="C164"/>
      <c r="D164" s="66"/>
      <c r="E164" s="66"/>
      <c r="F164" s="66"/>
      <c r="G164" s="66"/>
      <c r="H164" s="66"/>
      <c r="I164" s="66"/>
      <c r="J164" s="66"/>
      <c r="K164" s="66"/>
      <c r="L164" s="64"/>
      <c r="M164" s="64"/>
      <c r="N164" s="64"/>
      <c r="O164" s="64"/>
      <c r="P164" s="64"/>
      <c r="Q164" s="64"/>
      <c r="R164" s="66"/>
      <c r="S164" s="66"/>
      <c r="T164" s="66"/>
      <c r="U164" s="64"/>
      <c r="V164" s="194"/>
      <c r="W164" s="189"/>
      <c r="X164" s="65"/>
      <c r="Y164" s="191"/>
      <c r="Z164" s="66"/>
      <c r="AA164" s="66"/>
      <c r="AB164" s="65"/>
      <c r="AC164" s="65"/>
      <c r="AD164" s="65"/>
      <c r="AE164" s="64"/>
      <c r="AF164" s="65"/>
      <c r="AG164" s="64"/>
      <c r="AH164" s="64"/>
      <c r="AI164" s="66"/>
      <c r="AJ164" s="66"/>
      <c r="AK164" s="66"/>
      <c r="AL164" s="66"/>
      <c r="AM164" s="66"/>
      <c r="AN164" s="66"/>
      <c r="AO164" s="66"/>
      <c r="AP164" s="180"/>
      <c r="AQ164" s="196"/>
      <c r="AR164" s="64"/>
      <c r="AS164" s="64"/>
      <c r="AT164" s="66"/>
      <c r="AU164" s="65"/>
      <c r="AV164" s="64"/>
      <c r="AW164" s="64"/>
      <c r="AX164" s="64"/>
      <c r="AY164" s="65"/>
      <c r="AZ164" s="65"/>
      <c r="BA164" s="66"/>
      <c r="BB164" s="66"/>
      <c r="BC164" s="66"/>
      <c r="BD164" s="66"/>
    </row>
    <row r="165" spans="1:56">
      <c r="A165"/>
      <c r="B165"/>
      <c r="C165"/>
      <c r="D165" s="66"/>
      <c r="E165" s="66"/>
      <c r="F165" s="66"/>
      <c r="G165" s="66"/>
      <c r="H165" s="66"/>
      <c r="I165" s="66"/>
      <c r="J165" s="66"/>
      <c r="K165" s="66"/>
      <c r="L165" s="64"/>
      <c r="M165" s="64"/>
      <c r="N165" s="64"/>
      <c r="O165" s="64"/>
      <c r="P165" s="64"/>
      <c r="Q165" s="64"/>
      <c r="R165" s="66"/>
      <c r="S165" s="66"/>
      <c r="T165" s="66"/>
      <c r="U165" s="64"/>
      <c r="V165" s="194"/>
      <c r="W165" s="189"/>
      <c r="X165" s="65"/>
      <c r="Y165" s="191"/>
      <c r="Z165" s="66"/>
      <c r="AA165" s="66"/>
      <c r="AB165" s="65"/>
      <c r="AC165" s="65"/>
      <c r="AD165" s="65"/>
      <c r="AE165" s="64"/>
      <c r="AF165" s="65"/>
      <c r="AG165" s="64"/>
      <c r="AH165" s="64"/>
      <c r="AI165" s="66"/>
      <c r="AJ165" s="66"/>
      <c r="AK165" s="66"/>
      <c r="AL165" s="66"/>
      <c r="AM165" s="66"/>
      <c r="AN165" s="66"/>
      <c r="AO165" s="66"/>
      <c r="AP165" s="180"/>
      <c r="AQ165" s="196"/>
      <c r="AR165" s="64"/>
      <c r="AS165" s="64"/>
      <c r="AT165" s="66"/>
      <c r="AU165" s="65"/>
      <c r="AV165" s="64"/>
      <c r="AW165" s="64"/>
      <c r="AX165" s="64"/>
      <c r="AY165" s="65"/>
      <c r="AZ165" s="65"/>
      <c r="BA165" s="66"/>
      <c r="BB165" s="66"/>
      <c r="BC165" s="66"/>
      <c r="BD165" s="66"/>
    </row>
    <row r="166" spans="1:56">
      <c r="A166"/>
      <c r="B166"/>
      <c r="C166"/>
      <c r="D166" s="66"/>
      <c r="E166" s="66"/>
      <c r="F166" s="66"/>
      <c r="G166" s="66"/>
      <c r="H166" s="66"/>
      <c r="I166" s="66"/>
      <c r="J166" s="66"/>
      <c r="K166" s="66"/>
      <c r="L166" s="64"/>
      <c r="M166" s="64"/>
      <c r="N166" s="64"/>
      <c r="O166" s="64"/>
      <c r="P166" s="64"/>
      <c r="Q166" s="64"/>
      <c r="R166" s="66"/>
      <c r="S166" s="66"/>
      <c r="T166" s="66"/>
      <c r="U166" s="64"/>
      <c r="V166" s="194"/>
      <c r="W166" s="189"/>
      <c r="X166" s="65"/>
      <c r="Y166" s="191"/>
      <c r="Z166" s="66"/>
      <c r="AA166" s="66"/>
      <c r="AB166" s="65"/>
      <c r="AC166" s="65"/>
      <c r="AD166" s="65"/>
      <c r="AE166" s="64"/>
      <c r="AF166" s="65"/>
      <c r="AG166" s="64"/>
      <c r="AH166" s="64"/>
      <c r="AI166" s="66"/>
      <c r="AJ166" s="66"/>
      <c r="AK166" s="66"/>
      <c r="AL166" s="66"/>
      <c r="AM166" s="66"/>
      <c r="AN166" s="66"/>
      <c r="AO166" s="66"/>
      <c r="AP166" s="180"/>
      <c r="AQ166" s="196"/>
      <c r="AR166" s="64"/>
      <c r="AS166" s="64"/>
      <c r="AT166" s="66"/>
      <c r="AU166" s="65"/>
      <c r="AV166" s="64"/>
      <c r="AW166" s="64"/>
      <c r="AX166" s="64"/>
      <c r="AY166" s="65"/>
      <c r="AZ166" s="65"/>
      <c r="BA166" s="66"/>
      <c r="BB166" s="66"/>
      <c r="BC166" s="66"/>
      <c r="BD166" s="66"/>
    </row>
    <row r="167" spans="1:56">
      <c r="A167"/>
      <c r="B167"/>
      <c r="C167"/>
      <c r="D167" s="66"/>
      <c r="E167" s="66"/>
      <c r="F167" s="66"/>
      <c r="G167" s="66"/>
      <c r="H167" s="66"/>
      <c r="I167" s="66"/>
      <c r="J167" s="66"/>
      <c r="K167" s="66"/>
      <c r="L167" s="64"/>
      <c r="M167" s="64"/>
      <c r="N167" s="64"/>
      <c r="O167" s="64"/>
      <c r="P167" s="64"/>
      <c r="Q167" s="64"/>
      <c r="R167" s="66"/>
      <c r="S167" s="66"/>
      <c r="T167" s="66"/>
      <c r="U167" s="64"/>
      <c r="V167" s="194"/>
      <c r="W167" s="189"/>
      <c r="X167" s="65"/>
      <c r="Y167" s="191"/>
      <c r="Z167" s="66"/>
      <c r="AA167" s="66"/>
      <c r="AB167" s="65"/>
      <c r="AC167" s="65"/>
      <c r="AD167" s="65"/>
      <c r="AE167" s="64"/>
      <c r="AF167" s="65"/>
      <c r="AG167" s="64"/>
      <c r="AH167" s="64"/>
      <c r="AI167" s="66"/>
      <c r="AJ167" s="66"/>
      <c r="AK167" s="66"/>
      <c r="AL167" s="66"/>
      <c r="AM167" s="66"/>
      <c r="AN167" s="66"/>
      <c r="AO167" s="66"/>
      <c r="AP167" s="180"/>
      <c r="AQ167" s="196"/>
      <c r="AR167" s="64"/>
      <c r="AS167" s="64"/>
      <c r="AT167" s="66"/>
      <c r="AU167" s="65"/>
      <c r="AV167" s="64"/>
      <c r="AW167" s="64"/>
      <c r="AX167" s="64"/>
      <c r="AY167" s="65"/>
      <c r="AZ167" s="65"/>
      <c r="BA167" s="66"/>
      <c r="BB167" s="66"/>
      <c r="BC167" s="66"/>
      <c r="BD167" s="66"/>
    </row>
    <row r="168" spans="1:56">
      <c r="A168"/>
      <c r="B168"/>
      <c r="C168"/>
      <c r="D168" s="66"/>
      <c r="E168" s="66"/>
      <c r="F168" s="66"/>
      <c r="G168" s="66"/>
      <c r="H168" s="66"/>
      <c r="I168" s="66"/>
      <c r="J168" s="66"/>
      <c r="K168" s="66"/>
      <c r="L168" s="64"/>
      <c r="M168" s="64"/>
      <c r="N168" s="64"/>
      <c r="O168" s="64"/>
      <c r="P168" s="64"/>
      <c r="Q168" s="64"/>
      <c r="R168" s="66"/>
      <c r="S168" s="66"/>
      <c r="T168" s="66"/>
      <c r="U168" s="64"/>
      <c r="V168" s="194"/>
      <c r="W168" s="189"/>
      <c r="X168" s="65"/>
      <c r="Y168" s="191"/>
      <c r="Z168" s="66"/>
      <c r="AA168" s="66"/>
      <c r="AB168" s="65"/>
      <c r="AC168" s="65"/>
      <c r="AD168" s="65"/>
      <c r="AE168" s="64"/>
      <c r="AF168" s="65"/>
      <c r="AG168" s="64"/>
      <c r="AH168" s="64"/>
      <c r="AI168" s="66"/>
      <c r="AJ168" s="66"/>
      <c r="AK168" s="66"/>
      <c r="AL168" s="66"/>
      <c r="AM168" s="66"/>
      <c r="AN168" s="66"/>
      <c r="AO168" s="66"/>
      <c r="AP168" s="180"/>
      <c r="AQ168" s="196"/>
      <c r="AR168" s="64"/>
      <c r="AS168" s="64"/>
      <c r="AT168" s="66"/>
      <c r="AU168" s="65"/>
      <c r="AV168" s="64"/>
      <c r="AW168" s="64"/>
      <c r="AX168" s="64"/>
      <c r="AY168" s="65"/>
      <c r="AZ168" s="65"/>
      <c r="BA168" s="66"/>
      <c r="BB168" s="66"/>
      <c r="BC168" s="66"/>
      <c r="BD168" s="66"/>
    </row>
    <row r="169" spans="1:56">
      <c r="A169"/>
      <c r="B169"/>
      <c r="C169"/>
      <c r="D169" s="66"/>
      <c r="E169" s="66"/>
      <c r="F169" s="66"/>
      <c r="G169" s="66"/>
      <c r="H169" s="66"/>
      <c r="I169" s="66"/>
      <c r="J169" s="66"/>
      <c r="K169" s="66"/>
      <c r="L169" s="64"/>
      <c r="M169" s="64"/>
      <c r="N169" s="64"/>
      <c r="O169" s="64"/>
      <c r="P169" s="64"/>
      <c r="Q169" s="64"/>
      <c r="R169" s="66"/>
      <c r="S169" s="66"/>
      <c r="T169" s="66"/>
      <c r="U169" s="64"/>
      <c r="V169" s="194"/>
      <c r="W169" s="189"/>
      <c r="X169" s="65"/>
      <c r="Y169" s="191"/>
      <c r="Z169" s="66"/>
      <c r="AA169" s="66"/>
      <c r="AB169" s="65"/>
      <c r="AC169" s="65"/>
      <c r="AD169" s="65"/>
      <c r="AE169" s="64"/>
      <c r="AF169" s="65"/>
      <c r="AG169" s="64"/>
      <c r="AH169" s="64"/>
      <c r="AI169" s="66"/>
      <c r="AJ169" s="66"/>
      <c r="AK169" s="66"/>
      <c r="AL169" s="66"/>
      <c r="AM169" s="66"/>
      <c r="AN169" s="66"/>
      <c r="AO169" s="66"/>
      <c r="AP169" s="180"/>
      <c r="AQ169" s="196"/>
      <c r="AR169" s="64"/>
      <c r="AS169" s="64"/>
      <c r="AT169" s="66"/>
      <c r="AU169" s="65"/>
      <c r="AV169" s="64"/>
      <c r="AW169" s="64"/>
      <c r="AX169" s="64"/>
      <c r="AY169" s="65"/>
      <c r="AZ169" s="65"/>
      <c r="BA169" s="66"/>
      <c r="BB169" s="66"/>
      <c r="BC169" s="66"/>
      <c r="BD169" s="66"/>
    </row>
    <row r="170" spans="1:56">
      <c r="A170"/>
      <c r="B170"/>
      <c r="C170"/>
      <c r="D170" s="66"/>
      <c r="E170" s="66"/>
      <c r="F170" s="66"/>
      <c r="G170" s="66"/>
      <c r="H170" s="66"/>
      <c r="I170" s="66"/>
      <c r="J170" s="66"/>
      <c r="K170" s="66"/>
      <c r="L170" s="64"/>
      <c r="M170" s="64"/>
      <c r="N170" s="64"/>
      <c r="O170" s="64"/>
      <c r="P170" s="64"/>
      <c r="Q170" s="64"/>
      <c r="R170" s="66"/>
      <c r="S170" s="66"/>
      <c r="T170" s="66"/>
      <c r="U170" s="64"/>
      <c r="V170" s="194"/>
      <c r="W170" s="189"/>
      <c r="X170" s="65"/>
      <c r="Y170" s="191"/>
      <c r="Z170" s="66"/>
      <c r="AA170" s="66"/>
      <c r="AB170" s="65"/>
      <c r="AC170" s="65"/>
      <c r="AD170" s="65"/>
      <c r="AE170" s="64"/>
      <c r="AF170" s="65"/>
      <c r="AG170" s="64"/>
      <c r="AH170" s="64"/>
      <c r="AI170" s="66"/>
      <c r="AJ170" s="66"/>
      <c r="AK170" s="66"/>
      <c r="AL170" s="66"/>
      <c r="AM170" s="66"/>
      <c r="AN170" s="66"/>
      <c r="AO170" s="66"/>
      <c r="AP170" s="180"/>
      <c r="AQ170" s="196"/>
      <c r="AR170" s="64"/>
      <c r="AS170" s="64"/>
      <c r="AT170" s="66"/>
      <c r="AU170" s="65"/>
      <c r="AV170" s="64"/>
      <c r="AW170" s="64"/>
      <c r="AX170" s="64"/>
      <c r="AY170" s="65"/>
      <c r="AZ170" s="65"/>
      <c r="BA170" s="66"/>
      <c r="BB170" s="66"/>
      <c r="BC170" s="66"/>
      <c r="BD170" s="66"/>
    </row>
    <row r="171" spans="1:56">
      <c r="A171"/>
      <c r="B171"/>
      <c r="C171"/>
      <c r="D171" s="66"/>
      <c r="E171" s="66"/>
      <c r="F171" s="66"/>
      <c r="G171" s="66"/>
      <c r="H171" s="66"/>
      <c r="I171" s="66"/>
      <c r="J171" s="66"/>
      <c r="K171" s="66"/>
      <c r="L171" s="64"/>
      <c r="M171" s="64"/>
      <c r="N171" s="64"/>
      <c r="O171" s="64"/>
      <c r="P171" s="64"/>
      <c r="Q171" s="64"/>
      <c r="R171" s="66"/>
      <c r="S171" s="66"/>
      <c r="T171" s="66"/>
      <c r="U171" s="64"/>
      <c r="V171" s="194"/>
      <c r="W171" s="189"/>
      <c r="X171" s="65"/>
      <c r="Y171" s="191"/>
      <c r="Z171" s="66"/>
      <c r="AA171" s="66"/>
      <c r="AB171" s="65"/>
      <c r="AC171" s="65"/>
      <c r="AD171" s="65"/>
      <c r="AE171" s="64"/>
      <c r="AF171" s="65"/>
      <c r="AG171" s="64"/>
      <c r="AH171" s="64"/>
      <c r="AI171" s="66"/>
      <c r="AJ171" s="66"/>
      <c r="AK171" s="66"/>
      <c r="AL171" s="66"/>
      <c r="AM171" s="66"/>
      <c r="AN171" s="66"/>
      <c r="AO171" s="66"/>
      <c r="AP171" s="180"/>
      <c r="AQ171" s="196"/>
      <c r="AR171" s="64"/>
      <c r="AS171" s="64"/>
      <c r="AT171" s="66"/>
      <c r="AU171" s="65"/>
      <c r="AV171" s="64"/>
      <c r="AW171" s="64"/>
      <c r="AX171" s="64"/>
      <c r="AY171" s="65"/>
      <c r="AZ171" s="65"/>
      <c r="BA171" s="66"/>
      <c r="BB171" s="66"/>
      <c r="BC171" s="66"/>
      <c r="BD171" s="66"/>
    </row>
    <row r="172" spans="1:56">
      <c r="A172"/>
      <c r="B172"/>
      <c r="C172"/>
      <c r="D172" s="66"/>
      <c r="E172" s="66"/>
      <c r="F172" s="66"/>
      <c r="G172" s="66"/>
      <c r="H172" s="66"/>
      <c r="I172" s="66"/>
      <c r="J172" s="66"/>
      <c r="K172" s="66"/>
      <c r="L172" s="64"/>
      <c r="M172" s="64"/>
      <c r="N172" s="64"/>
      <c r="O172" s="64"/>
      <c r="P172" s="64"/>
      <c r="Q172" s="64"/>
      <c r="R172" s="66"/>
      <c r="S172" s="66"/>
      <c r="T172" s="66"/>
      <c r="U172" s="64"/>
      <c r="V172" s="194"/>
      <c r="W172" s="189"/>
      <c r="X172" s="65"/>
      <c r="Y172" s="191"/>
      <c r="Z172" s="66"/>
      <c r="AA172" s="66"/>
      <c r="AB172" s="65"/>
      <c r="AC172" s="65"/>
      <c r="AD172" s="65"/>
      <c r="AE172" s="64"/>
      <c r="AF172" s="65"/>
      <c r="AG172" s="64"/>
      <c r="AH172" s="64"/>
      <c r="AI172" s="66"/>
      <c r="AJ172" s="66"/>
      <c r="AK172" s="66"/>
      <c r="AL172" s="66"/>
      <c r="AM172" s="66"/>
      <c r="AN172" s="66"/>
      <c r="AO172" s="66"/>
      <c r="AP172" s="180"/>
      <c r="AQ172" s="196"/>
      <c r="AR172" s="64"/>
      <c r="AS172" s="64"/>
      <c r="AT172" s="66"/>
      <c r="AU172" s="65"/>
      <c r="AV172" s="64"/>
      <c r="AW172" s="64"/>
      <c r="AX172" s="64"/>
      <c r="AY172" s="65"/>
      <c r="AZ172" s="65"/>
      <c r="BA172" s="66"/>
      <c r="BB172" s="66"/>
      <c r="BC172" s="66"/>
      <c r="BD172" s="66"/>
    </row>
    <row r="173" spans="1:56">
      <c r="A173"/>
      <c r="B173"/>
      <c r="C173"/>
      <c r="D173" s="66"/>
      <c r="E173" s="66"/>
      <c r="F173" s="66"/>
      <c r="G173" s="66"/>
      <c r="H173" s="66"/>
      <c r="I173" s="66"/>
      <c r="J173" s="66"/>
      <c r="K173" s="66"/>
      <c r="L173" s="64"/>
      <c r="M173" s="64"/>
      <c r="N173" s="64"/>
      <c r="O173" s="64"/>
      <c r="P173" s="64"/>
      <c r="Q173" s="64"/>
      <c r="R173" s="66"/>
      <c r="S173" s="66"/>
      <c r="T173" s="66"/>
      <c r="U173" s="64"/>
      <c r="V173" s="194"/>
      <c r="W173" s="189"/>
      <c r="X173" s="65"/>
      <c r="Y173" s="191"/>
      <c r="Z173" s="66"/>
      <c r="AA173" s="66"/>
      <c r="AB173" s="65"/>
      <c r="AC173" s="65"/>
      <c r="AD173" s="65"/>
      <c r="AE173" s="64"/>
      <c r="AF173" s="65"/>
      <c r="AG173" s="64"/>
      <c r="AH173" s="64"/>
      <c r="AI173" s="66"/>
      <c r="AJ173" s="66"/>
      <c r="AK173" s="66"/>
      <c r="AL173" s="66"/>
      <c r="AM173" s="66"/>
      <c r="AN173" s="66"/>
      <c r="AO173" s="66"/>
      <c r="AP173" s="180"/>
      <c r="AQ173" s="196"/>
      <c r="AR173" s="64"/>
      <c r="AS173" s="64"/>
      <c r="AT173" s="66"/>
      <c r="AU173" s="65"/>
      <c r="AV173" s="64"/>
      <c r="AW173" s="64"/>
      <c r="AX173" s="64"/>
      <c r="AY173" s="65"/>
      <c r="AZ173" s="65"/>
      <c r="BA173" s="66"/>
      <c r="BB173" s="66"/>
      <c r="BC173" s="66"/>
      <c r="BD173" s="66"/>
    </row>
    <row r="174" spans="1:56">
      <c r="A174"/>
      <c r="B174"/>
      <c r="C174"/>
      <c r="D174" s="66"/>
      <c r="E174" s="66"/>
      <c r="F174" s="66"/>
      <c r="G174" s="66"/>
      <c r="H174" s="66"/>
      <c r="I174" s="66"/>
      <c r="J174" s="66"/>
      <c r="K174" s="66"/>
      <c r="L174" s="64"/>
      <c r="M174" s="64"/>
      <c r="N174" s="64"/>
      <c r="O174" s="64"/>
      <c r="P174" s="64"/>
      <c r="Q174" s="64"/>
      <c r="R174" s="66"/>
      <c r="S174" s="66"/>
      <c r="T174" s="66"/>
      <c r="U174" s="64"/>
      <c r="V174" s="194"/>
      <c r="W174" s="189"/>
      <c r="X174" s="65"/>
      <c r="Y174" s="191"/>
      <c r="Z174" s="66"/>
      <c r="AA174" s="66"/>
      <c r="AB174" s="65"/>
      <c r="AC174" s="65"/>
      <c r="AD174" s="65"/>
      <c r="AE174" s="64"/>
      <c r="AF174" s="65"/>
      <c r="AG174" s="64"/>
      <c r="AH174" s="64"/>
      <c r="AI174" s="66"/>
      <c r="AJ174" s="66"/>
      <c r="AK174" s="66"/>
      <c r="AL174" s="66"/>
      <c r="AM174" s="66"/>
      <c r="AN174" s="66"/>
      <c r="AO174" s="66"/>
      <c r="AP174" s="180"/>
      <c r="AQ174" s="196"/>
      <c r="AR174" s="64"/>
      <c r="AS174" s="64"/>
      <c r="AT174" s="66"/>
      <c r="AU174" s="65"/>
      <c r="AV174" s="64"/>
      <c r="AW174" s="64"/>
      <c r="AX174" s="64"/>
      <c r="AY174" s="65"/>
      <c r="AZ174" s="65"/>
      <c r="BA174" s="66"/>
      <c r="BB174" s="66"/>
      <c r="BC174" s="66"/>
      <c r="BD174" s="66"/>
    </row>
    <row r="175" spans="1:56">
      <c r="A175"/>
      <c r="B175"/>
      <c r="C175"/>
      <c r="D175" s="66"/>
      <c r="E175" s="66"/>
      <c r="F175" s="66"/>
      <c r="G175" s="66"/>
      <c r="H175" s="66"/>
      <c r="I175" s="66"/>
      <c r="J175" s="66"/>
      <c r="K175" s="66"/>
      <c r="L175" s="64"/>
      <c r="M175" s="64"/>
      <c r="N175" s="64"/>
      <c r="O175" s="64"/>
      <c r="P175" s="64"/>
      <c r="Q175" s="64"/>
      <c r="R175" s="66"/>
      <c r="S175" s="66"/>
      <c r="T175" s="66"/>
      <c r="U175" s="64"/>
      <c r="V175" s="194"/>
      <c r="W175" s="189"/>
      <c r="X175" s="65"/>
      <c r="Y175" s="191"/>
      <c r="Z175" s="66"/>
      <c r="AA175" s="66"/>
      <c r="AB175" s="65"/>
      <c r="AC175" s="65"/>
      <c r="AD175" s="65"/>
      <c r="AE175" s="64"/>
      <c r="AF175" s="65"/>
      <c r="AG175" s="64"/>
      <c r="AH175" s="64"/>
      <c r="AI175" s="66"/>
      <c r="AJ175" s="66"/>
      <c r="AK175" s="66"/>
      <c r="AL175" s="66"/>
      <c r="AM175" s="66"/>
      <c r="AN175" s="66"/>
      <c r="AO175" s="66"/>
      <c r="AP175" s="180"/>
      <c r="AQ175" s="196"/>
      <c r="AR175" s="64"/>
      <c r="AS175" s="64"/>
      <c r="AT175" s="66"/>
      <c r="AU175" s="65"/>
      <c r="AV175" s="64"/>
      <c r="AW175" s="64"/>
      <c r="AX175" s="64"/>
      <c r="AY175" s="65"/>
      <c r="AZ175" s="65"/>
      <c r="BA175" s="66"/>
      <c r="BB175" s="66"/>
      <c r="BC175" s="66"/>
      <c r="BD175" s="66"/>
    </row>
    <row r="176" spans="1:56">
      <c r="A176"/>
      <c r="B176"/>
      <c r="C176"/>
      <c r="D176" s="66"/>
      <c r="E176" s="66"/>
      <c r="F176" s="66"/>
      <c r="G176" s="66"/>
      <c r="H176" s="66"/>
      <c r="I176" s="66"/>
      <c r="J176" s="66"/>
      <c r="K176" s="66"/>
      <c r="L176" s="64"/>
      <c r="M176" s="64"/>
      <c r="N176" s="64"/>
      <c r="O176" s="64"/>
      <c r="P176" s="64"/>
      <c r="Q176" s="64"/>
      <c r="R176" s="66"/>
      <c r="S176" s="66"/>
      <c r="T176" s="66"/>
      <c r="U176" s="64"/>
      <c r="V176" s="194"/>
      <c r="W176" s="189"/>
      <c r="X176" s="65"/>
      <c r="Y176" s="191"/>
      <c r="Z176" s="66"/>
      <c r="AA176" s="66"/>
      <c r="AB176" s="65"/>
      <c r="AC176" s="65"/>
      <c r="AD176" s="65"/>
      <c r="AE176" s="64"/>
      <c r="AF176" s="65"/>
      <c r="AG176" s="64"/>
      <c r="AH176" s="64"/>
      <c r="AI176" s="66"/>
      <c r="AJ176" s="66"/>
      <c r="AK176" s="66"/>
      <c r="AL176" s="66"/>
      <c r="AM176" s="66"/>
      <c r="AN176" s="66"/>
      <c r="AO176" s="66"/>
      <c r="AP176" s="180"/>
      <c r="AQ176" s="196"/>
      <c r="AR176" s="64"/>
      <c r="AS176" s="64"/>
      <c r="AT176" s="66"/>
      <c r="AU176" s="65"/>
      <c r="AV176" s="64"/>
      <c r="AW176" s="64"/>
      <c r="AX176" s="64"/>
      <c r="AY176" s="65"/>
      <c r="AZ176" s="65"/>
      <c r="BA176" s="66"/>
      <c r="BB176" s="66"/>
      <c r="BC176" s="66"/>
      <c r="BD176" s="66"/>
    </row>
    <row r="177" spans="1:56">
      <c r="A177"/>
      <c r="B177"/>
      <c r="C177"/>
      <c r="D177" s="66"/>
      <c r="E177" s="66"/>
      <c r="F177" s="66"/>
      <c r="G177" s="66"/>
      <c r="H177" s="66"/>
      <c r="I177" s="66"/>
      <c r="J177" s="66"/>
      <c r="K177" s="66"/>
      <c r="L177" s="64"/>
      <c r="M177" s="64"/>
      <c r="N177" s="64"/>
      <c r="O177" s="64"/>
      <c r="P177" s="64"/>
      <c r="Q177" s="64"/>
      <c r="R177" s="66"/>
      <c r="S177" s="66"/>
      <c r="T177" s="66"/>
      <c r="U177" s="64"/>
      <c r="V177" s="194"/>
      <c r="W177" s="189"/>
      <c r="X177" s="65"/>
      <c r="Y177" s="191"/>
      <c r="Z177" s="66"/>
      <c r="AA177" s="66"/>
      <c r="AB177" s="65"/>
      <c r="AC177" s="65"/>
      <c r="AD177" s="65"/>
      <c r="AE177" s="64"/>
      <c r="AF177" s="65"/>
      <c r="AG177" s="64"/>
      <c r="AH177" s="64"/>
      <c r="AI177" s="66"/>
      <c r="AJ177" s="66"/>
      <c r="AK177" s="66"/>
      <c r="AL177" s="66"/>
      <c r="AM177" s="66"/>
      <c r="AN177" s="66"/>
      <c r="AO177" s="66"/>
      <c r="AP177" s="180"/>
      <c r="AQ177" s="196"/>
      <c r="AR177" s="64"/>
      <c r="AS177" s="64"/>
      <c r="AT177" s="66"/>
      <c r="AU177" s="65"/>
      <c r="AV177" s="64"/>
      <c r="AW177" s="64"/>
      <c r="AX177" s="64"/>
      <c r="AY177" s="65"/>
      <c r="AZ177" s="65"/>
      <c r="BA177" s="66"/>
      <c r="BB177" s="66"/>
      <c r="BC177" s="66"/>
      <c r="BD177" s="66"/>
    </row>
    <row r="178" spans="1:56">
      <c r="A178"/>
      <c r="B178"/>
      <c r="C178"/>
      <c r="D178" s="66"/>
      <c r="E178" s="66"/>
      <c r="F178" s="66"/>
      <c r="G178" s="66"/>
      <c r="H178" s="66"/>
      <c r="I178" s="66"/>
      <c r="J178" s="66"/>
      <c r="K178" s="66"/>
      <c r="L178" s="64"/>
      <c r="M178" s="64"/>
      <c r="N178" s="64"/>
      <c r="O178" s="64"/>
      <c r="P178" s="64"/>
      <c r="Q178" s="64"/>
      <c r="R178" s="66"/>
      <c r="S178" s="66"/>
      <c r="T178" s="66"/>
      <c r="U178" s="64"/>
      <c r="V178" s="194"/>
      <c r="W178" s="189"/>
      <c r="X178" s="65"/>
      <c r="Y178" s="191"/>
      <c r="Z178" s="66"/>
      <c r="AA178" s="66"/>
      <c r="AB178" s="65"/>
      <c r="AC178" s="65"/>
      <c r="AD178" s="65"/>
      <c r="AE178" s="64"/>
      <c r="AF178" s="65"/>
      <c r="AG178" s="64"/>
      <c r="AH178" s="64"/>
      <c r="AI178" s="66"/>
      <c r="AJ178" s="66"/>
      <c r="AK178" s="66"/>
      <c r="AL178" s="66"/>
      <c r="AM178" s="66"/>
      <c r="AN178" s="66"/>
      <c r="AO178" s="66"/>
      <c r="AP178" s="180"/>
      <c r="AQ178" s="196"/>
      <c r="AR178" s="64"/>
      <c r="AS178" s="64"/>
      <c r="AT178" s="66"/>
      <c r="AU178" s="65"/>
      <c r="AV178" s="64"/>
      <c r="AW178" s="64"/>
      <c r="AX178" s="64"/>
      <c r="AY178" s="65"/>
      <c r="AZ178" s="65"/>
      <c r="BA178" s="66"/>
      <c r="BB178" s="66"/>
      <c r="BC178" s="66"/>
      <c r="BD178" s="66"/>
    </row>
    <row r="179" spans="1:56">
      <c r="A179"/>
      <c r="B179"/>
      <c r="C179"/>
      <c r="D179" s="66"/>
      <c r="E179" s="66"/>
      <c r="F179" s="66"/>
      <c r="G179" s="66"/>
      <c r="H179" s="66"/>
      <c r="I179" s="66"/>
      <c r="J179" s="66"/>
      <c r="K179" s="66"/>
      <c r="L179" s="64"/>
      <c r="M179" s="64"/>
      <c r="N179" s="64"/>
      <c r="O179" s="64"/>
      <c r="P179" s="64"/>
      <c r="Q179" s="64"/>
      <c r="R179" s="66"/>
      <c r="S179" s="66"/>
      <c r="T179" s="66"/>
      <c r="U179" s="64"/>
      <c r="V179" s="194"/>
      <c r="W179" s="189"/>
      <c r="X179" s="65"/>
      <c r="Y179" s="191"/>
      <c r="Z179" s="66"/>
      <c r="AA179" s="66"/>
      <c r="AB179" s="65"/>
      <c r="AC179" s="65"/>
      <c r="AD179" s="65"/>
      <c r="AE179" s="64"/>
      <c r="AF179" s="65"/>
      <c r="AG179" s="64"/>
      <c r="AH179" s="64"/>
      <c r="AI179" s="66"/>
      <c r="AJ179" s="66"/>
      <c r="AK179" s="66"/>
      <c r="AL179" s="66"/>
      <c r="AM179" s="66"/>
      <c r="AN179" s="66"/>
      <c r="AO179" s="66"/>
      <c r="AP179" s="180"/>
      <c r="AQ179" s="196"/>
      <c r="AR179" s="64"/>
      <c r="AS179" s="64"/>
      <c r="AT179" s="66"/>
      <c r="AU179" s="65"/>
      <c r="AV179" s="64"/>
      <c r="AW179" s="64"/>
      <c r="AX179" s="64"/>
      <c r="AY179" s="65"/>
      <c r="AZ179" s="65"/>
      <c r="BA179" s="66"/>
      <c r="BB179" s="66"/>
      <c r="BC179" s="66"/>
      <c r="BD179" s="66"/>
    </row>
    <row r="180" spans="1:56">
      <c r="A180"/>
      <c r="B180"/>
      <c r="C180"/>
      <c r="D180" s="66"/>
      <c r="E180" s="66"/>
      <c r="F180" s="66"/>
      <c r="G180" s="66"/>
      <c r="H180" s="66"/>
      <c r="I180" s="66"/>
      <c r="J180" s="66"/>
      <c r="K180" s="66"/>
      <c r="L180" s="64"/>
      <c r="M180" s="64"/>
      <c r="N180" s="64"/>
      <c r="O180" s="64"/>
      <c r="P180" s="64"/>
      <c r="Q180" s="64"/>
      <c r="R180" s="66"/>
      <c r="S180" s="66"/>
      <c r="T180" s="66"/>
      <c r="U180" s="64"/>
      <c r="V180" s="194"/>
      <c r="W180" s="189"/>
      <c r="X180" s="65"/>
      <c r="Y180" s="191"/>
      <c r="Z180" s="66"/>
      <c r="AA180" s="66"/>
      <c r="AB180" s="65"/>
      <c r="AC180" s="65"/>
      <c r="AD180" s="65"/>
      <c r="AE180" s="64"/>
      <c r="AF180" s="65"/>
      <c r="AG180" s="64"/>
      <c r="AH180" s="64"/>
      <c r="AI180" s="66"/>
      <c r="AJ180" s="66"/>
      <c r="AK180" s="66"/>
      <c r="AL180" s="66"/>
      <c r="AM180" s="66"/>
      <c r="AN180" s="66"/>
      <c r="AO180" s="66"/>
      <c r="AP180" s="180"/>
      <c r="AQ180" s="196"/>
      <c r="AR180" s="64"/>
      <c r="AS180" s="64"/>
      <c r="AT180" s="66"/>
      <c r="AU180" s="65"/>
      <c r="AV180" s="64"/>
      <c r="AW180" s="64"/>
      <c r="AX180" s="64"/>
      <c r="AY180" s="65"/>
      <c r="AZ180" s="65"/>
      <c r="BA180" s="66"/>
      <c r="BB180" s="66"/>
      <c r="BC180" s="66"/>
      <c r="BD180" s="66"/>
    </row>
    <row r="181" spans="1:56">
      <c r="A181"/>
      <c r="B181"/>
      <c r="C181"/>
      <c r="D181" s="66"/>
      <c r="E181" s="66"/>
      <c r="F181" s="66"/>
      <c r="G181" s="66"/>
      <c r="H181" s="66"/>
      <c r="I181" s="66"/>
      <c r="J181" s="66"/>
      <c r="K181" s="66"/>
      <c r="L181" s="64"/>
      <c r="M181" s="64"/>
      <c r="N181" s="64"/>
      <c r="O181" s="64"/>
      <c r="P181" s="64"/>
      <c r="Q181" s="64"/>
      <c r="R181" s="66"/>
      <c r="S181" s="66"/>
      <c r="T181" s="66"/>
      <c r="U181" s="64"/>
      <c r="V181" s="194"/>
      <c r="W181" s="189"/>
      <c r="X181" s="65"/>
      <c r="Y181" s="191"/>
      <c r="Z181" s="66"/>
      <c r="AA181" s="66"/>
      <c r="AB181" s="65"/>
      <c r="AC181" s="65"/>
      <c r="AD181" s="65"/>
      <c r="AE181" s="64"/>
      <c r="AF181" s="65"/>
      <c r="AG181" s="64"/>
      <c r="AH181" s="64"/>
      <c r="AI181" s="66"/>
      <c r="AJ181" s="66"/>
      <c r="AK181" s="66"/>
      <c r="AL181" s="66"/>
      <c r="AM181" s="66"/>
      <c r="AN181" s="66"/>
      <c r="AO181" s="66"/>
      <c r="AP181" s="180"/>
      <c r="AQ181" s="196"/>
      <c r="AR181" s="64"/>
      <c r="AS181" s="64"/>
      <c r="AT181" s="66"/>
      <c r="AU181" s="65"/>
      <c r="AV181" s="64"/>
      <c r="AW181" s="64"/>
      <c r="AX181" s="64"/>
      <c r="AY181" s="65"/>
      <c r="AZ181" s="65"/>
      <c r="BA181" s="66"/>
      <c r="BB181" s="66"/>
      <c r="BC181" s="66"/>
      <c r="BD181" s="66"/>
    </row>
    <row r="182" spans="1:56">
      <c r="A182"/>
      <c r="B182"/>
      <c r="C182"/>
      <c r="D182" s="66"/>
      <c r="E182" s="66"/>
      <c r="F182" s="66"/>
      <c r="G182" s="66"/>
      <c r="H182" s="66"/>
      <c r="I182" s="66"/>
      <c r="J182" s="66"/>
      <c r="K182" s="66"/>
      <c r="L182" s="64"/>
      <c r="M182" s="64"/>
      <c r="N182" s="64"/>
      <c r="O182" s="64"/>
      <c r="P182" s="64"/>
      <c r="Q182" s="64"/>
      <c r="R182" s="66"/>
      <c r="S182" s="66"/>
      <c r="T182" s="66"/>
      <c r="U182" s="64"/>
      <c r="V182" s="194"/>
      <c r="W182" s="189"/>
      <c r="X182" s="65"/>
      <c r="Y182" s="191"/>
      <c r="Z182" s="66"/>
      <c r="AA182" s="66"/>
      <c r="AB182" s="65"/>
      <c r="AC182" s="65"/>
      <c r="AD182" s="65"/>
      <c r="AE182" s="64"/>
      <c r="AF182" s="65"/>
      <c r="AG182" s="64"/>
      <c r="AH182" s="64"/>
      <c r="AI182" s="66"/>
      <c r="AJ182" s="66"/>
      <c r="AK182" s="66"/>
      <c r="AL182" s="66"/>
      <c r="AM182" s="66"/>
      <c r="AN182" s="66"/>
      <c r="AO182" s="66"/>
      <c r="AP182" s="180"/>
      <c r="AQ182" s="196"/>
      <c r="AR182" s="64"/>
      <c r="AS182" s="64"/>
      <c r="AT182" s="66"/>
      <c r="AU182" s="65"/>
      <c r="AV182" s="64"/>
      <c r="AW182" s="64"/>
      <c r="AX182" s="64"/>
      <c r="AY182" s="65"/>
      <c r="AZ182" s="65"/>
      <c r="BA182" s="66"/>
      <c r="BB182" s="66"/>
      <c r="BC182" s="66"/>
      <c r="BD182" s="66"/>
    </row>
    <row r="183" spans="1:56">
      <c r="A183"/>
      <c r="B183"/>
      <c r="C183"/>
      <c r="D183" s="66"/>
      <c r="E183" s="66"/>
      <c r="F183" s="66"/>
      <c r="G183" s="66"/>
      <c r="H183" s="66"/>
      <c r="I183" s="66"/>
      <c r="J183" s="66"/>
      <c r="K183" s="66"/>
      <c r="L183" s="64"/>
      <c r="M183" s="64"/>
      <c r="N183" s="64"/>
      <c r="O183" s="64"/>
      <c r="P183" s="64"/>
      <c r="Q183" s="64"/>
      <c r="R183" s="66"/>
      <c r="S183" s="66"/>
      <c r="T183" s="66"/>
      <c r="U183" s="64"/>
      <c r="V183" s="194"/>
      <c r="W183" s="189"/>
      <c r="X183" s="65"/>
      <c r="Y183" s="191"/>
      <c r="Z183" s="66"/>
      <c r="AA183" s="66"/>
      <c r="AB183" s="65"/>
      <c r="AC183" s="65"/>
      <c r="AD183" s="65"/>
      <c r="AE183" s="64"/>
      <c r="AF183" s="65"/>
      <c r="AG183" s="64"/>
      <c r="AH183" s="64"/>
      <c r="AI183" s="66"/>
      <c r="AJ183" s="66"/>
      <c r="AK183" s="66"/>
      <c r="AL183" s="66"/>
      <c r="AM183" s="66"/>
      <c r="AN183" s="66"/>
      <c r="AO183" s="66"/>
      <c r="AP183" s="180"/>
      <c r="AQ183" s="196"/>
      <c r="AR183" s="64"/>
      <c r="AS183" s="64"/>
      <c r="AT183" s="66"/>
      <c r="AU183" s="65"/>
      <c r="AV183" s="64"/>
      <c r="AW183" s="64"/>
      <c r="AX183" s="64"/>
      <c r="AY183" s="65"/>
      <c r="AZ183" s="65"/>
      <c r="BA183" s="66"/>
      <c r="BB183" s="66"/>
      <c r="BC183" s="66"/>
      <c r="BD183" s="66"/>
    </row>
    <row r="184" spans="1:56">
      <c r="A184"/>
      <c r="B184"/>
      <c r="C184"/>
      <c r="D184" s="66"/>
      <c r="E184" s="66"/>
      <c r="F184" s="66"/>
      <c r="G184" s="66"/>
      <c r="H184" s="66"/>
      <c r="I184" s="66"/>
      <c r="J184" s="66"/>
      <c r="K184" s="66"/>
      <c r="L184" s="64"/>
      <c r="M184" s="64"/>
      <c r="N184" s="64"/>
      <c r="O184" s="64"/>
      <c r="P184" s="64"/>
      <c r="Q184" s="64"/>
      <c r="R184" s="66"/>
      <c r="S184" s="66"/>
      <c r="T184" s="66"/>
      <c r="U184" s="64"/>
      <c r="V184" s="194"/>
      <c r="W184" s="189"/>
      <c r="X184" s="65"/>
      <c r="Y184" s="191"/>
      <c r="Z184" s="66"/>
      <c r="AA184" s="66"/>
      <c r="AB184" s="65"/>
      <c r="AC184" s="65"/>
      <c r="AD184" s="65"/>
      <c r="AE184" s="64"/>
      <c r="AF184" s="65"/>
      <c r="AG184" s="64"/>
      <c r="AH184" s="64"/>
      <c r="AI184" s="66"/>
      <c r="AJ184" s="66"/>
      <c r="AK184" s="66"/>
      <c r="AL184" s="66"/>
      <c r="AM184" s="66"/>
      <c r="AN184" s="66"/>
      <c r="AO184" s="66"/>
      <c r="AP184" s="180"/>
      <c r="AQ184" s="196"/>
      <c r="AR184" s="64"/>
      <c r="AS184" s="64"/>
      <c r="AT184" s="66"/>
      <c r="AU184" s="65"/>
      <c r="AV184" s="64"/>
      <c r="AW184" s="64"/>
      <c r="AX184" s="64"/>
      <c r="AY184" s="65"/>
      <c r="AZ184" s="65"/>
      <c r="BA184" s="66"/>
      <c r="BB184" s="66"/>
      <c r="BC184" s="66"/>
      <c r="BD184" s="66"/>
    </row>
    <row r="185" spans="1:56">
      <c r="A185"/>
      <c r="B185"/>
      <c r="C185"/>
      <c r="D185" s="66"/>
      <c r="E185" s="66"/>
      <c r="F185" s="66"/>
      <c r="G185" s="66"/>
      <c r="H185" s="66"/>
      <c r="I185" s="66"/>
      <c r="J185" s="66"/>
      <c r="K185" s="66"/>
      <c r="L185" s="64"/>
      <c r="M185" s="64"/>
      <c r="N185" s="64"/>
      <c r="O185" s="64"/>
      <c r="P185" s="64"/>
      <c r="Q185" s="64"/>
      <c r="R185" s="66"/>
      <c r="S185" s="66"/>
      <c r="T185" s="66"/>
      <c r="U185" s="64"/>
      <c r="V185" s="194"/>
      <c r="W185" s="189"/>
      <c r="X185" s="65"/>
      <c r="Y185" s="191"/>
      <c r="Z185" s="66"/>
      <c r="AA185" s="66"/>
      <c r="AB185" s="65"/>
      <c r="AC185" s="65"/>
      <c r="AD185" s="65"/>
      <c r="AE185" s="64"/>
      <c r="AF185" s="65"/>
      <c r="AG185" s="64"/>
      <c r="AH185" s="64"/>
      <c r="AI185" s="66"/>
      <c r="AJ185" s="66"/>
      <c r="AK185" s="66"/>
      <c r="AL185" s="66"/>
      <c r="AM185" s="66"/>
      <c r="AN185" s="66"/>
      <c r="AO185" s="66"/>
      <c r="AP185" s="180"/>
      <c r="AQ185" s="196"/>
      <c r="AR185" s="64"/>
      <c r="AS185" s="64"/>
      <c r="AT185" s="66"/>
      <c r="AU185" s="65"/>
      <c r="AV185" s="64"/>
      <c r="AW185" s="64"/>
      <c r="AX185" s="64"/>
      <c r="AY185" s="65"/>
      <c r="AZ185" s="65"/>
      <c r="BA185" s="66"/>
      <c r="BB185" s="66"/>
      <c r="BC185" s="66"/>
      <c r="BD185" s="66"/>
    </row>
    <row r="186" spans="1:56">
      <c r="A186"/>
      <c r="B186"/>
      <c r="C186"/>
      <c r="D186" s="66"/>
      <c r="E186" s="66"/>
      <c r="F186" s="66"/>
      <c r="G186" s="66"/>
      <c r="H186" s="66"/>
      <c r="I186" s="66"/>
      <c r="J186" s="66"/>
      <c r="K186" s="66"/>
      <c r="L186" s="64"/>
      <c r="M186" s="64"/>
      <c r="N186" s="64"/>
      <c r="O186" s="64"/>
      <c r="P186" s="64"/>
      <c r="Q186" s="64"/>
      <c r="R186" s="66"/>
      <c r="S186" s="66"/>
      <c r="T186" s="66"/>
      <c r="U186" s="64"/>
      <c r="V186" s="194"/>
      <c r="W186" s="189"/>
      <c r="X186" s="65"/>
      <c r="Y186" s="191"/>
      <c r="Z186" s="66"/>
      <c r="AA186" s="66"/>
      <c r="AB186" s="65"/>
      <c r="AC186" s="65"/>
      <c r="AD186" s="65"/>
      <c r="AE186" s="64"/>
      <c r="AF186" s="65"/>
      <c r="AG186" s="64"/>
      <c r="AH186" s="64"/>
      <c r="AI186" s="66"/>
      <c r="AJ186" s="66"/>
      <c r="AK186" s="66"/>
      <c r="AL186" s="66"/>
      <c r="AM186" s="66"/>
      <c r="AN186" s="66"/>
      <c r="AO186" s="66"/>
      <c r="AP186" s="180"/>
      <c r="AQ186" s="196"/>
      <c r="AR186" s="64"/>
      <c r="AS186" s="64"/>
      <c r="AT186" s="66"/>
      <c r="AU186" s="65"/>
      <c r="AV186" s="64"/>
      <c r="AW186" s="64"/>
      <c r="AX186" s="64"/>
      <c r="AY186" s="65"/>
      <c r="AZ186" s="65"/>
      <c r="BA186" s="66"/>
      <c r="BB186" s="66"/>
      <c r="BC186" s="66"/>
      <c r="BD186" s="66"/>
    </row>
    <row r="187" spans="1:56">
      <c r="A187"/>
      <c r="B187"/>
      <c r="C187"/>
      <c r="D187" s="66"/>
      <c r="E187" s="66"/>
      <c r="F187" s="66"/>
      <c r="G187" s="66"/>
      <c r="H187" s="66"/>
      <c r="I187" s="66"/>
      <c r="J187" s="66"/>
      <c r="K187" s="66"/>
      <c r="L187" s="64"/>
      <c r="M187" s="64"/>
      <c r="N187" s="64"/>
      <c r="O187" s="64"/>
      <c r="P187" s="64"/>
      <c r="Q187" s="64"/>
      <c r="R187" s="66"/>
      <c r="S187" s="66"/>
      <c r="T187" s="66"/>
      <c r="U187" s="64"/>
      <c r="V187" s="194"/>
      <c r="W187" s="189"/>
      <c r="X187" s="65"/>
      <c r="Y187" s="191"/>
      <c r="Z187" s="66"/>
      <c r="AA187" s="66"/>
      <c r="AB187" s="65"/>
      <c r="AC187" s="65"/>
      <c r="AD187" s="65"/>
      <c r="AE187" s="64"/>
      <c r="AF187" s="65"/>
      <c r="AG187" s="64"/>
      <c r="AH187" s="64"/>
      <c r="AI187" s="66"/>
      <c r="AJ187" s="66"/>
      <c r="AK187" s="66"/>
      <c r="AL187" s="66"/>
      <c r="AM187" s="66"/>
      <c r="AN187" s="66"/>
      <c r="AO187" s="66"/>
      <c r="AP187" s="180"/>
      <c r="AQ187" s="196"/>
      <c r="AR187" s="64"/>
      <c r="AS187" s="64"/>
      <c r="AT187" s="66"/>
      <c r="AU187" s="65"/>
      <c r="AV187" s="64"/>
      <c r="AW187" s="64"/>
      <c r="AX187" s="64"/>
      <c r="AY187" s="65"/>
      <c r="AZ187" s="65"/>
      <c r="BA187" s="66"/>
      <c r="BB187" s="66"/>
      <c r="BC187" s="66"/>
      <c r="BD187" s="66"/>
    </row>
    <row r="188" spans="1:56">
      <c r="A188"/>
      <c r="B188"/>
      <c r="C188"/>
      <c r="D188" s="66"/>
      <c r="E188" s="66"/>
      <c r="F188" s="66"/>
      <c r="G188" s="66"/>
      <c r="H188" s="66"/>
      <c r="I188" s="66"/>
      <c r="J188" s="66"/>
      <c r="K188" s="66"/>
      <c r="L188" s="64"/>
      <c r="M188" s="64"/>
      <c r="N188" s="64"/>
      <c r="O188" s="64"/>
      <c r="P188" s="64"/>
      <c r="Q188" s="64"/>
      <c r="R188" s="66"/>
      <c r="S188" s="66"/>
      <c r="T188" s="66"/>
      <c r="U188" s="64"/>
      <c r="V188" s="194"/>
      <c r="W188" s="189"/>
      <c r="X188" s="65"/>
      <c r="Y188" s="191"/>
      <c r="Z188" s="66"/>
      <c r="AA188" s="66"/>
      <c r="AB188" s="65"/>
      <c r="AC188" s="65"/>
      <c r="AD188" s="65"/>
      <c r="AE188" s="64"/>
      <c r="AF188" s="65"/>
      <c r="AG188" s="64"/>
      <c r="AH188" s="64"/>
      <c r="AI188" s="66"/>
      <c r="AJ188" s="66"/>
      <c r="AK188" s="66"/>
      <c r="AL188" s="66"/>
      <c r="AM188" s="66"/>
      <c r="AN188" s="66"/>
      <c r="AO188" s="66"/>
      <c r="AP188" s="180"/>
      <c r="AQ188" s="196"/>
      <c r="AR188" s="64"/>
      <c r="AS188" s="64"/>
      <c r="AT188" s="66"/>
      <c r="AU188" s="65"/>
      <c r="AV188" s="64"/>
      <c r="AW188" s="64"/>
      <c r="AX188" s="64"/>
      <c r="AY188" s="65"/>
      <c r="AZ188" s="65"/>
      <c r="BA188" s="66"/>
      <c r="BB188" s="66"/>
      <c r="BC188" s="66"/>
      <c r="BD188" s="66"/>
    </row>
    <row r="189" spans="1:56">
      <c r="A189"/>
      <c r="B189"/>
      <c r="C189"/>
      <c r="D189" s="66"/>
      <c r="E189" s="66"/>
      <c r="F189" s="66"/>
      <c r="G189" s="66"/>
      <c r="H189" s="66"/>
      <c r="I189" s="66"/>
      <c r="J189" s="66"/>
      <c r="K189" s="66"/>
      <c r="L189" s="64"/>
      <c r="M189" s="64"/>
      <c r="N189" s="64"/>
      <c r="O189" s="64"/>
      <c r="P189" s="64"/>
      <c r="Q189" s="64"/>
      <c r="R189" s="66"/>
      <c r="S189" s="66"/>
      <c r="T189" s="66"/>
      <c r="U189" s="64"/>
      <c r="V189" s="194"/>
      <c r="W189" s="189"/>
      <c r="X189" s="65"/>
      <c r="Y189" s="191"/>
      <c r="Z189" s="66"/>
      <c r="AA189" s="66"/>
      <c r="AB189" s="65"/>
      <c r="AC189" s="65"/>
      <c r="AD189" s="65"/>
      <c r="AE189" s="64"/>
      <c r="AF189" s="65"/>
      <c r="AG189" s="64"/>
      <c r="AH189" s="64"/>
      <c r="AI189" s="66"/>
      <c r="AJ189" s="66"/>
      <c r="AK189" s="66"/>
      <c r="AL189" s="66"/>
      <c r="AM189" s="66"/>
      <c r="AN189" s="66"/>
      <c r="AO189" s="66"/>
      <c r="AP189" s="180"/>
      <c r="AQ189" s="196"/>
      <c r="AR189" s="64"/>
      <c r="AS189" s="64"/>
      <c r="AT189" s="66"/>
      <c r="AU189" s="65"/>
      <c r="AV189" s="64"/>
      <c r="AW189" s="64"/>
      <c r="AX189" s="64"/>
      <c r="AY189" s="65"/>
      <c r="AZ189" s="65"/>
      <c r="BA189" s="66"/>
      <c r="BB189" s="66"/>
      <c r="BC189" s="66"/>
      <c r="BD189" s="66"/>
    </row>
    <row r="190" spans="1:56">
      <c r="A190"/>
      <c r="B190"/>
      <c r="C190"/>
      <c r="D190" s="66"/>
      <c r="E190" s="66"/>
      <c r="F190" s="66"/>
      <c r="G190" s="66"/>
      <c r="H190" s="66"/>
      <c r="I190" s="66"/>
      <c r="J190" s="66"/>
      <c r="K190" s="66"/>
      <c r="L190" s="64"/>
      <c r="M190" s="64"/>
      <c r="N190" s="64"/>
      <c r="O190" s="64"/>
      <c r="P190" s="64"/>
      <c r="Q190" s="64"/>
      <c r="R190" s="66"/>
      <c r="S190" s="66"/>
      <c r="T190" s="66"/>
      <c r="U190" s="64"/>
      <c r="V190" s="194"/>
      <c r="W190" s="189"/>
      <c r="X190" s="65"/>
      <c r="Y190" s="191"/>
      <c r="Z190" s="66"/>
      <c r="AA190" s="66"/>
      <c r="AB190" s="65"/>
      <c r="AC190" s="65"/>
      <c r="AD190" s="65"/>
      <c r="AE190" s="64"/>
      <c r="AF190" s="65"/>
      <c r="AG190" s="64"/>
      <c r="AH190" s="64"/>
      <c r="AI190" s="66"/>
      <c r="AJ190" s="66"/>
      <c r="AK190" s="66"/>
      <c r="AL190" s="66"/>
      <c r="AM190" s="66"/>
      <c r="AN190" s="66"/>
      <c r="AO190" s="66"/>
      <c r="AP190" s="180"/>
      <c r="AQ190" s="196"/>
      <c r="AR190" s="64"/>
      <c r="AS190" s="64"/>
      <c r="AT190" s="66"/>
      <c r="AU190" s="65"/>
      <c r="AV190" s="64"/>
      <c r="AW190" s="64"/>
      <c r="AX190" s="64"/>
      <c r="AY190" s="65"/>
      <c r="AZ190" s="65"/>
      <c r="BA190" s="66"/>
      <c r="BB190" s="66"/>
      <c r="BC190" s="66"/>
      <c r="BD190" s="66"/>
    </row>
    <row r="191" spans="1:56">
      <c r="A191"/>
      <c r="B191"/>
      <c r="C191"/>
      <c r="D191" s="66"/>
      <c r="E191" s="66"/>
      <c r="F191" s="66"/>
      <c r="G191" s="66"/>
      <c r="H191" s="66"/>
      <c r="I191" s="66"/>
      <c r="J191" s="66"/>
      <c r="K191" s="66"/>
      <c r="L191" s="64"/>
      <c r="M191" s="64"/>
      <c r="N191" s="64"/>
      <c r="O191" s="64"/>
      <c r="P191" s="64"/>
      <c r="Q191" s="64"/>
      <c r="R191" s="66"/>
      <c r="S191" s="66"/>
      <c r="T191" s="66"/>
      <c r="U191" s="64"/>
      <c r="V191" s="194"/>
      <c r="W191" s="189"/>
      <c r="X191" s="65"/>
      <c r="Y191" s="191"/>
      <c r="Z191" s="66"/>
      <c r="AA191" s="66"/>
      <c r="AB191" s="65"/>
      <c r="AC191" s="65"/>
      <c r="AD191" s="65"/>
      <c r="AE191" s="64"/>
      <c r="AF191" s="65"/>
      <c r="AG191" s="64"/>
      <c r="AH191" s="64"/>
      <c r="AI191" s="66"/>
      <c r="AJ191" s="66"/>
      <c r="AK191" s="66"/>
      <c r="AL191" s="66"/>
      <c r="AM191" s="66"/>
      <c r="AN191" s="66"/>
      <c r="AO191" s="66"/>
      <c r="AP191" s="180"/>
      <c r="AQ191" s="196"/>
      <c r="AR191" s="64"/>
      <c r="AS191" s="64"/>
      <c r="AT191" s="66"/>
      <c r="AU191" s="65"/>
      <c r="AV191" s="64"/>
      <c r="AW191" s="64"/>
      <c r="AX191" s="64"/>
      <c r="AY191" s="65"/>
      <c r="AZ191" s="65"/>
      <c r="BA191" s="66"/>
      <c r="BB191" s="66"/>
      <c r="BC191" s="66"/>
      <c r="BD191" s="66"/>
    </row>
    <row r="192" spans="1:56">
      <c r="A192"/>
      <c r="B192"/>
      <c r="C192"/>
      <c r="D192" s="66"/>
      <c r="E192" s="66"/>
      <c r="F192" s="66"/>
      <c r="G192" s="66"/>
      <c r="H192" s="66"/>
      <c r="I192" s="66"/>
      <c r="J192" s="66"/>
      <c r="K192" s="66"/>
      <c r="L192" s="64"/>
      <c r="M192" s="64"/>
      <c r="N192" s="64"/>
      <c r="O192" s="64"/>
      <c r="P192" s="64"/>
      <c r="Q192" s="64"/>
      <c r="R192" s="66"/>
      <c r="S192" s="66"/>
      <c r="T192" s="66"/>
      <c r="U192" s="64"/>
      <c r="V192" s="194"/>
      <c r="W192" s="189"/>
      <c r="X192" s="65"/>
      <c r="Y192" s="191"/>
      <c r="Z192" s="66"/>
      <c r="AA192" s="66"/>
      <c r="AB192" s="65"/>
      <c r="AC192" s="65"/>
      <c r="AD192" s="65"/>
      <c r="AE192" s="64"/>
      <c r="AF192" s="65"/>
      <c r="AG192" s="64"/>
      <c r="AH192" s="64"/>
      <c r="AI192" s="66"/>
      <c r="AJ192" s="66"/>
      <c r="AK192" s="66"/>
      <c r="AL192" s="66"/>
      <c r="AM192" s="66"/>
      <c r="AN192" s="66"/>
      <c r="AO192" s="66"/>
      <c r="AP192" s="180"/>
      <c r="AQ192" s="196"/>
      <c r="AR192" s="64"/>
      <c r="AS192" s="64"/>
      <c r="AT192" s="66"/>
      <c r="AU192" s="65"/>
      <c r="AV192" s="64"/>
      <c r="AW192" s="64"/>
      <c r="AX192" s="64"/>
      <c r="AY192" s="65"/>
      <c r="AZ192" s="65"/>
      <c r="BA192" s="66"/>
      <c r="BB192" s="66"/>
      <c r="BC192" s="66"/>
      <c r="BD192" s="66"/>
    </row>
    <row r="193" spans="1:56">
      <c r="A193"/>
      <c r="B193"/>
      <c r="C193"/>
      <c r="D193" s="66"/>
      <c r="E193" s="66"/>
      <c r="F193" s="66"/>
      <c r="G193" s="66"/>
      <c r="H193" s="66"/>
      <c r="I193" s="66"/>
      <c r="J193" s="66"/>
      <c r="K193" s="66"/>
      <c r="L193" s="64"/>
      <c r="M193" s="64"/>
      <c r="N193" s="64"/>
      <c r="O193" s="64"/>
      <c r="P193" s="64"/>
      <c r="Q193" s="64"/>
      <c r="R193" s="66"/>
      <c r="S193" s="66"/>
      <c r="T193" s="66"/>
      <c r="U193" s="64"/>
      <c r="V193" s="194"/>
      <c r="W193" s="189"/>
      <c r="X193" s="65"/>
      <c r="Y193" s="191"/>
      <c r="Z193" s="66"/>
      <c r="AA193" s="66"/>
      <c r="AB193" s="65"/>
      <c r="AC193" s="65"/>
      <c r="AD193" s="65"/>
      <c r="AE193" s="64"/>
      <c r="AF193" s="65"/>
      <c r="AG193" s="64"/>
      <c r="AH193" s="64"/>
      <c r="AI193" s="66"/>
      <c r="AJ193" s="66"/>
      <c r="AK193" s="66"/>
      <c r="AL193" s="66"/>
      <c r="AM193" s="66"/>
      <c r="AN193" s="66"/>
      <c r="AO193" s="66"/>
      <c r="AP193" s="180"/>
      <c r="AQ193" s="196"/>
      <c r="AR193" s="64"/>
      <c r="AS193" s="64"/>
      <c r="AT193" s="66"/>
      <c r="AU193" s="65"/>
      <c r="AV193" s="64"/>
      <c r="AW193" s="64"/>
      <c r="AX193" s="64"/>
      <c r="AY193" s="65"/>
      <c r="AZ193" s="65"/>
      <c r="BA193" s="66"/>
      <c r="BB193" s="66"/>
      <c r="BC193" s="66"/>
      <c r="BD193" s="66"/>
    </row>
    <row r="194" spans="1:56">
      <c r="A194"/>
      <c r="B194"/>
      <c r="C194"/>
      <c r="D194" s="66"/>
      <c r="E194" s="66"/>
      <c r="F194" s="66"/>
      <c r="G194" s="66"/>
      <c r="H194" s="66"/>
      <c r="I194" s="66"/>
      <c r="J194" s="66"/>
      <c r="K194" s="66"/>
      <c r="L194" s="64"/>
      <c r="M194" s="64"/>
      <c r="N194" s="64"/>
      <c r="O194" s="64"/>
      <c r="P194" s="64"/>
      <c r="Q194" s="64"/>
      <c r="R194" s="66"/>
      <c r="S194" s="66"/>
      <c r="T194" s="66"/>
      <c r="U194" s="64"/>
      <c r="V194" s="194"/>
      <c r="W194" s="189"/>
      <c r="X194" s="65"/>
      <c r="Y194" s="191"/>
      <c r="Z194" s="66"/>
      <c r="AA194" s="66"/>
      <c r="AB194" s="65"/>
      <c r="AC194" s="65"/>
      <c r="AD194" s="65"/>
      <c r="AE194" s="64"/>
      <c r="AF194" s="65"/>
      <c r="AG194" s="64"/>
      <c r="AH194" s="64"/>
      <c r="AI194" s="66"/>
      <c r="AJ194" s="66"/>
      <c r="AK194" s="66"/>
      <c r="AL194" s="66"/>
      <c r="AM194" s="66"/>
      <c r="AN194" s="66"/>
      <c r="AO194" s="66"/>
      <c r="AP194" s="180"/>
      <c r="AQ194" s="196"/>
      <c r="AR194" s="64"/>
      <c r="AS194" s="64"/>
      <c r="AT194" s="66"/>
      <c r="AU194" s="65"/>
      <c r="AV194" s="64"/>
      <c r="AW194" s="64"/>
      <c r="AX194" s="64"/>
      <c r="AY194" s="65"/>
      <c r="AZ194" s="65"/>
      <c r="BA194" s="66"/>
      <c r="BB194" s="66"/>
      <c r="BC194" s="66"/>
      <c r="BD194" s="66"/>
    </row>
    <row r="195" spans="1:56">
      <c r="A195"/>
      <c r="B195"/>
      <c r="C195"/>
      <c r="D195" s="66"/>
      <c r="E195" s="66"/>
      <c r="F195" s="66"/>
      <c r="G195" s="66"/>
      <c r="H195" s="66"/>
      <c r="I195" s="66"/>
      <c r="J195" s="66"/>
      <c r="K195" s="66"/>
      <c r="L195" s="64"/>
      <c r="M195" s="64"/>
      <c r="N195" s="64"/>
      <c r="O195" s="64"/>
      <c r="P195" s="64"/>
      <c r="Q195" s="64"/>
      <c r="R195" s="66"/>
      <c r="S195" s="66"/>
      <c r="T195" s="66"/>
      <c r="U195" s="64"/>
      <c r="V195" s="194"/>
      <c r="W195" s="189"/>
      <c r="X195" s="65"/>
      <c r="Y195" s="191"/>
      <c r="Z195" s="66"/>
      <c r="AA195" s="66"/>
      <c r="AB195" s="65"/>
      <c r="AC195" s="65"/>
      <c r="AD195" s="65"/>
      <c r="AE195" s="64"/>
      <c r="AF195" s="65"/>
      <c r="AG195" s="64"/>
      <c r="AH195" s="64"/>
      <c r="AI195" s="66"/>
      <c r="AJ195" s="66"/>
      <c r="AK195" s="66"/>
      <c r="AL195" s="66"/>
      <c r="AM195" s="66"/>
      <c r="AN195" s="66"/>
      <c r="AO195" s="66"/>
      <c r="AP195" s="180"/>
      <c r="AQ195" s="196"/>
      <c r="AR195" s="64"/>
      <c r="AS195" s="64"/>
      <c r="AT195" s="66"/>
      <c r="AU195" s="65"/>
      <c r="AV195" s="64"/>
      <c r="AW195" s="64"/>
      <c r="AX195" s="64"/>
      <c r="AY195" s="65"/>
      <c r="AZ195" s="65"/>
      <c r="BA195" s="66"/>
      <c r="BB195" s="66"/>
      <c r="BC195" s="66"/>
      <c r="BD195" s="66"/>
    </row>
    <row r="196" spans="1:56">
      <c r="A196"/>
      <c r="B196"/>
      <c r="C196"/>
      <c r="D196" s="66"/>
      <c r="E196" s="66"/>
      <c r="F196" s="66"/>
      <c r="G196" s="66"/>
      <c r="H196" s="66"/>
      <c r="I196" s="66"/>
      <c r="J196" s="66"/>
      <c r="K196" s="66"/>
      <c r="L196" s="64"/>
      <c r="M196" s="64"/>
      <c r="N196" s="64"/>
      <c r="O196" s="64"/>
      <c r="P196" s="64"/>
      <c r="Q196" s="64"/>
      <c r="R196" s="66"/>
      <c r="S196" s="66"/>
      <c r="T196" s="66"/>
      <c r="U196" s="64"/>
      <c r="V196" s="194"/>
      <c r="W196" s="189"/>
      <c r="X196" s="65"/>
      <c r="Y196" s="191"/>
      <c r="Z196" s="66"/>
      <c r="AA196" s="66"/>
      <c r="AB196" s="65"/>
      <c r="AC196" s="65"/>
      <c r="AD196" s="65"/>
      <c r="AE196" s="64"/>
      <c r="AF196" s="65"/>
      <c r="AG196" s="64"/>
      <c r="AH196" s="64"/>
      <c r="AI196" s="66"/>
      <c r="AJ196" s="66"/>
      <c r="AK196" s="66"/>
      <c r="AL196" s="66"/>
      <c r="AM196" s="66"/>
      <c r="AN196" s="66"/>
      <c r="AO196" s="66"/>
      <c r="AP196" s="180"/>
      <c r="AQ196" s="196"/>
      <c r="AR196" s="64"/>
      <c r="AS196" s="64"/>
      <c r="AT196" s="66"/>
      <c r="AU196" s="65"/>
      <c r="AV196" s="64"/>
      <c r="AW196" s="64"/>
      <c r="AX196" s="64"/>
      <c r="AY196" s="65"/>
      <c r="AZ196" s="65"/>
      <c r="BA196" s="66"/>
      <c r="BB196" s="66"/>
      <c r="BC196" s="66"/>
      <c r="BD196" s="66"/>
    </row>
    <row r="197" spans="1:56">
      <c r="A197"/>
      <c r="B197"/>
      <c r="C197"/>
      <c r="D197" s="66"/>
      <c r="E197" s="66"/>
      <c r="F197" s="66"/>
      <c r="G197" s="66"/>
      <c r="H197" s="66"/>
      <c r="I197" s="66"/>
      <c r="J197" s="66"/>
      <c r="K197" s="66"/>
      <c r="L197" s="64"/>
      <c r="M197" s="64"/>
      <c r="N197" s="64"/>
      <c r="O197" s="64"/>
      <c r="P197" s="64"/>
      <c r="Q197" s="64"/>
      <c r="R197" s="66"/>
      <c r="S197" s="66"/>
      <c r="T197" s="66"/>
      <c r="U197" s="64"/>
      <c r="V197" s="194"/>
      <c r="W197" s="189"/>
      <c r="X197" s="65"/>
      <c r="Y197" s="191"/>
      <c r="Z197" s="66"/>
      <c r="AA197" s="66"/>
      <c r="AB197" s="65"/>
      <c r="AC197" s="65"/>
      <c r="AD197" s="65"/>
      <c r="AE197" s="64"/>
      <c r="AF197" s="65"/>
      <c r="AG197" s="64"/>
      <c r="AH197" s="64"/>
      <c r="AI197" s="66"/>
      <c r="AJ197" s="66"/>
      <c r="AK197" s="66"/>
      <c r="AL197" s="66"/>
      <c r="AM197" s="66"/>
      <c r="AN197" s="66"/>
      <c r="AO197" s="66"/>
      <c r="AP197" s="180"/>
      <c r="AQ197" s="196"/>
      <c r="AR197" s="64"/>
      <c r="AS197" s="64"/>
      <c r="AT197" s="66"/>
      <c r="AU197" s="65"/>
      <c r="AV197" s="64"/>
      <c r="AW197" s="64"/>
      <c r="AX197" s="64"/>
      <c r="AY197" s="65"/>
      <c r="AZ197" s="65"/>
      <c r="BA197" s="66"/>
      <c r="BB197" s="66"/>
      <c r="BC197" s="66"/>
      <c r="BD197" s="66"/>
    </row>
    <row r="198" spans="1:56">
      <c r="A198"/>
      <c r="B198"/>
      <c r="C198"/>
      <c r="D198" s="66"/>
      <c r="E198" s="66"/>
      <c r="F198" s="66"/>
      <c r="G198" s="66"/>
      <c r="H198" s="66"/>
      <c r="I198" s="66"/>
      <c r="J198" s="66"/>
      <c r="K198" s="66"/>
      <c r="L198" s="64"/>
      <c r="M198" s="64"/>
      <c r="N198" s="64"/>
      <c r="O198" s="64"/>
      <c r="P198" s="64"/>
      <c r="Q198" s="64"/>
      <c r="R198" s="66"/>
      <c r="S198" s="66"/>
      <c r="T198" s="66"/>
      <c r="U198" s="64"/>
      <c r="V198" s="194"/>
      <c r="W198" s="189"/>
      <c r="X198" s="65"/>
      <c r="Y198" s="191"/>
      <c r="Z198" s="66"/>
      <c r="AA198" s="66"/>
      <c r="AB198" s="65"/>
      <c r="AC198" s="65"/>
      <c r="AD198" s="65"/>
      <c r="AE198" s="64"/>
      <c r="AF198" s="65"/>
      <c r="AG198" s="64"/>
      <c r="AH198" s="64"/>
      <c r="AI198" s="66"/>
      <c r="AJ198" s="66"/>
      <c r="AK198" s="66"/>
      <c r="AL198" s="66"/>
      <c r="AM198" s="66"/>
      <c r="AN198" s="66"/>
      <c r="AO198" s="66"/>
      <c r="AP198" s="180"/>
      <c r="AQ198" s="196"/>
      <c r="AR198" s="64"/>
      <c r="AS198" s="64"/>
      <c r="AT198" s="66"/>
      <c r="AU198" s="65"/>
      <c r="AV198" s="64"/>
      <c r="AW198" s="64"/>
      <c r="AX198" s="64"/>
      <c r="AY198" s="65"/>
      <c r="AZ198" s="65"/>
      <c r="BA198" s="66"/>
      <c r="BB198" s="66"/>
      <c r="BC198" s="66"/>
      <c r="BD198" s="66"/>
    </row>
    <row r="199" spans="1:56">
      <c r="A199"/>
      <c r="B199"/>
      <c r="C199"/>
      <c r="D199" s="66"/>
      <c r="E199" s="66"/>
      <c r="F199" s="66"/>
      <c r="G199" s="66"/>
      <c r="H199" s="66"/>
      <c r="I199" s="66"/>
      <c r="J199" s="66"/>
      <c r="K199" s="66"/>
      <c r="L199" s="64"/>
      <c r="M199" s="64"/>
      <c r="N199" s="64"/>
      <c r="O199" s="64"/>
      <c r="P199" s="64"/>
      <c r="Q199" s="64"/>
      <c r="R199" s="66"/>
      <c r="S199" s="66"/>
      <c r="T199" s="66"/>
      <c r="U199" s="64"/>
      <c r="V199" s="194"/>
      <c r="W199" s="189"/>
      <c r="X199" s="65"/>
      <c r="Y199" s="191"/>
      <c r="Z199" s="66"/>
      <c r="AA199" s="66"/>
      <c r="AB199" s="65"/>
      <c r="AC199" s="65"/>
      <c r="AD199" s="65"/>
      <c r="AE199" s="64"/>
      <c r="AF199" s="65"/>
      <c r="AG199" s="64"/>
      <c r="AH199" s="64"/>
      <c r="AI199" s="66"/>
      <c r="AJ199" s="66"/>
      <c r="AK199" s="66"/>
      <c r="AL199" s="66"/>
      <c r="AM199" s="66"/>
      <c r="AN199" s="66"/>
      <c r="AO199" s="66"/>
      <c r="AP199" s="180"/>
      <c r="AQ199" s="196"/>
      <c r="AR199" s="64"/>
      <c r="AS199" s="64"/>
      <c r="AT199" s="66"/>
      <c r="AU199" s="65"/>
      <c r="AV199" s="64"/>
      <c r="AW199" s="64"/>
      <c r="AX199" s="64"/>
      <c r="AY199" s="65"/>
      <c r="AZ199" s="65"/>
      <c r="BA199" s="66"/>
      <c r="BB199" s="66"/>
      <c r="BC199" s="66"/>
      <c r="BD199" s="66"/>
    </row>
  </sheetData>
  <autoFilter ref="A4:BG139" xr:uid="{00000000-0009-0000-0000-000006000000}">
    <sortState xmlns:xlrd2="http://schemas.microsoft.com/office/spreadsheetml/2017/richdata2" ref="A36:BG44">
      <sortCondition ref="A4:A139"/>
    </sortState>
  </autoFilter>
  <sortState xmlns:xlrd2="http://schemas.microsoft.com/office/spreadsheetml/2017/richdata2" ref="A5:BH136">
    <sortCondition ref="B5:B136"/>
    <sortCondition ref="A5:A136"/>
  </sortState>
  <mergeCells count="1">
    <mergeCell ref="A1:BG1"/>
  </mergeCells>
  <phoneticPr fontId="140" type="noConversion"/>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15"/>
  <sheetViews>
    <sheetView topLeftCell="E1" zoomScale="90" zoomScaleNormal="90" workbookViewId="0">
      <pane ySplit="2" topLeftCell="A46" activePane="bottomLeft" state="frozen"/>
      <selection pane="bottomLeft" activeCell="F51" sqref="F51"/>
    </sheetView>
  </sheetViews>
  <sheetFormatPr defaultColWidth="9.1796875" defaultRowHeight="14.5"/>
  <cols>
    <col min="1" max="1" width="20.1796875" style="80" customWidth="1"/>
    <col min="2" max="2" width="16" style="80" customWidth="1"/>
    <col min="3" max="3" width="18.81640625" style="80" customWidth="1"/>
    <col min="4" max="4" width="32.54296875" style="80" bestFit="1" customWidth="1"/>
    <col min="5" max="5" width="33.1796875" style="80" bestFit="1" customWidth="1"/>
    <col min="6" max="6" width="28.81640625" style="80" bestFit="1" customWidth="1"/>
    <col min="7" max="7" width="40.81640625" style="80" bestFit="1" customWidth="1"/>
    <col min="8" max="8" width="15.1796875" style="80" customWidth="1"/>
    <col min="9" max="9" width="71" style="80" customWidth="1"/>
    <col min="10" max="10" width="70.81640625" style="80" customWidth="1"/>
    <col min="11" max="11" width="66.81640625" style="80" customWidth="1"/>
    <col min="12" max="12" width="41.36328125" style="80" customWidth="1"/>
    <col min="13" max="13" width="118.54296875" style="80" customWidth="1"/>
    <col min="14" max="16384" width="9.1796875" style="80"/>
  </cols>
  <sheetData>
    <row r="1" spans="1:13" s="156" customFormat="1" ht="45" customHeight="1">
      <c r="A1" s="226" t="s">
        <v>481</v>
      </c>
      <c r="B1" s="226"/>
      <c r="C1" s="226"/>
      <c r="D1" s="226"/>
      <c r="E1" s="226"/>
      <c r="F1" s="226"/>
      <c r="G1" s="226"/>
      <c r="H1" s="226"/>
      <c r="I1" s="226"/>
      <c r="J1" s="226"/>
      <c r="K1" s="226"/>
      <c r="L1" s="226"/>
      <c r="M1" s="226"/>
    </row>
    <row r="2" spans="1:13" s="158" customFormat="1" ht="33.75" customHeight="1" thickBot="1">
      <c r="A2" s="159" t="s">
        <v>482</v>
      </c>
      <c r="B2" s="159" t="s">
        <v>483</v>
      </c>
      <c r="C2" s="159" t="s">
        <v>484</v>
      </c>
      <c r="D2" s="159" t="s">
        <v>485</v>
      </c>
      <c r="E2" s="159" t="s">
        <v>486</v>
      </c>
      <c r="F2" s="159" t="s">
        <v>487</v>
      </c>
      <c r="G2" s="159" t="s">
        <v>488</v>
      </c>
      <c r="H2" s="159" t="s">
        <v>489</v>
      </c>
      <c r="I2" s="159" t="s">
        <v>490</v>
      </c>
      <c r="J2" s="159" t="s">
        <v>491</v>
      </c>
      <c r="K2" s="159" t="s">
        <v>492</v>
      </c>
      <c r="L2" s="159" t="s">
        <v>493</v>
      </c>
      <c r="M2" s="157" t="s">
        <v>494</v>
      </c>
    </row>
    <row r="3" spans="1:13" ht="119.25" customHeight="1">
      <c r="A3" s="150" t="s">
        <v>495</v>
      </c>
      <c r="B3" s="151" t="s">
        <v>31</v>
      </c>
      <c r="C3" s="151" t="s">
        <v>27</v>
      </c>
      <c r="D3" s="151"/>
      <c r="E3" s="151"/>
      <c r="F3" s="151" t="s">
        <v>27</v>
      </c>
      <c r="G3" s="151" t="s">
        <v>27</v>
      </c>
      <c r="H3" s="151" t="s">
        <v>496</v>
      </c>
      <c r="I3" s="151" t="s">
        <v>497</v>
      </c>
      <c r="J3" s="151" t="s">
        <v>498</v>
      </c>
      <c r="K3" s="151" t="s">
        <v>499</v>
      </c>
      <c r="L3" s="151" t="s">
        <v>500</v>
      </c>
      <c r="M3" s="79"/>
    </row>
    <row r="4" spans="1:13" ht="126" customHeight="1">
      <c r="A4" s="150" t="s">
        <v>495</v>
      </c>
      <c r="B4" s="151" t="s">
        <v>31</v>
      </c>
      <c r="C4" s="151" t="s">
        <v>29</v>
      </c>
      <c r="D4" s="151"/>
      <c r="E4" s="151"/>
      <c r="F4" s="151" t="s">
        <v>29</v>
      </c>
      <c r="G4" s="151" t="s">
        <v>29</v>
      </c>
      <c r="H4" s="151" t="s">
        <v>496</v>
      </c>
      <c r="I4" s="151" t="s">
        <v>501</v>
      </c>
      <c r="J4" s="151" t="s">
        <v>502</v>
      </c>
      <c r="K4" s="152"/>
      <c r="L4" s="151" t="s">
        <v>503</v>
      </c>
      <c r="M4" s="85" t="s">
        <v>504</v>
      </c>
    </row>
    <row r="5" spans="1:13" ht="119.25" customHeight="1">
      <c r="A5" s="150" t="s">
        <v>495</v>
      </c>
      <c r="B5" s="151" t="s">
        <v>31</v>
      </c>
      <c r="C5" s="151" t="s">
        <v>505</v>
      </c>
      <c r="D5" s="151" t="s">
        <v>506</v>
      </c>
      <c r="E5" s="151" t="s">
        <v>507</v>
      </c>
      <c r="F5" s="151" t="s">
        <v>348</v>
      </c>
      <c r="G5" s="151" t="s">
        <v>508</v>
      </c>
      <c r="H5" s="151" t="s">
        <v>496</v>
      </c>
      <c r="I5" s="151" t="s">
        <v>509</v>
      </c>
      <c r="J5" s="151" t="s">
        <v>510</v>
      </c>
      <c r="K5" s="151" t="s">
        <v>511</v>
      </c>
      <c r="L5" s="151" t="s">
        <v>512</v>
      </c>
      <c r="M5" s="85" t="s">
        <v>513</v>
      </c>
    </row>
    <row r="6" spans="1:13" ht="119.25" customHeight="1">
      <c r="A6" s="150" t="s">
        <v>495</v>
      </c>
      <c r="B6" s="151" t="s">
        <v>31</v>
      </c>
      <c r="C6" s="151" t="s">
        <v>505</v>
      </c>
      <c r="D6" s="151" t="s">
        <v>514</v>
      </c>
      <c r="E6" s="151" t="s">
        <v>515</v>
      </c>
      <c r="F6" s="151" t="s">
        <v>353</v>
      </c>
      <c r="G6" s="151" t="s">
        <v>516</v>
      </c>
      <c r="H6" s="151" t="s">
        <v>496</v>
      </c>
      <c r="I6" s="151" t="s">
        <v>517</v>
      </c>
      <c r="J6" s="151" t="s">
        <v>510</v>
      </c>
      <c r="K6" s="151" t="s">
        <v>511</v>
      </c>
      <c r="L6" s="151" t="s">
        <v>512</v>
      </c>
      <c r="M6" s="187" t="s">
        <v>518</v>
      </c>
    </row>
    <row r="7" spans="1:13" ht="119.25" customHeight="1">
      <c r="A7" s="150" t="s">
        <v>495</v>
      </c>
      <c r="B7" s="151" t="s">
        <v>31</v>
      </c>
      <c r="C7" s="151" t="s">
        <v>519</v>
      </c>
      <c r="D7" s="151"/>
      <c r="E7" s="151"/>
      <c r="F7" s="151" t="s">
        <v>520</v>
      </c>
      <c r="G7" s="151" t="s">
        <v>521</v>
      </c>
      <c r="H7" s="151" t="s">
        <v>496</v>
      </c>
      <c r="I7" s="151" t="s">
        <v>522</v>
      </c>
      <c r="J7" s="151" t="s">
        <v>523</v>
      </c>
      <c r="K7" s="151"/>
      <c r="L7" s="151" t="s">
        <v>524</v>
      </c>
      <c r="M7" s="85" t="s">
        <v>525</v>
      </c>
    </row>
    <row r="8" spans="1:13" ht="119.25" customHeight="1">
      <c r="A8" s="150" t="s">
        <v>495</v>
      </c>
      <c r="B8" s="151" t="s">
        <v>31</v>
      </c>
      <c r="C8" s="151" t="s">
        <v>519</v>
      </c>
      <c r="D8" s="151" t="s">
        <v>526</v>
      </c>
      <c r="E8" s="151" t="s">
        <v>527</v>
      </c>
      <c r="F8" s="151" t="s">
        <v>352</v>
      </c>
      <c r="G8" s="151" t="s">
        <v>528</v>
      </c>
      <c r="H8" s="151" t="s">
        <v>529</v>
      </c>
      <c r="I8" s="151" t="s">
        <v>530</v>
      </c>
      <c r="J8" s="151" t="s">
        <v>523</v>
      </c>
      <c r="K8" s="151" t="s">
        <v>531</v>
      </c>
      <c r="L8" s="151" t="s">
        <v>532</v>
      </c>
      <c r="M8" s="178" t="s">
        <v>533</v>
      </c>
    </row>
    <row r="9" spans="1:13" ht="119.25" customHeight="1">
      <c r="A9" s="150" t="s">
        <v>495</v>
      </c>
      <c r="B9" s="151" t="s">
        <v>31</v>
      </c>
      <c r="C9" s="151" t="s">
        <v>519</v>
      </c>
      <c r="D9" s="151" t="s">
        <v>534</v>
      </c>
      <c r="E9" s="151" t="s">
        <v>535</v>
      </c>
      <c r="F9" s="151" t="s">
        <v>354</v>
      </c>
      <c r="G9" s="151" t="s">
        <v>773</v>
      </c>
      <c r="H9" s="151" t="s">
        <v>529</v>
      </c>
      <c r="I9" s="151" t="s">
        <v>774</v>
      </c>
      <c r="J9" s="151" t="s">
        <v>523</v>
      </c>
      <c r="K9" s="151" t="s">
        <v>531</v>
      </c>
      <c r="L9" s="151" t="s">
        <v>532</v>
      </c>
      <c r="M9" s="145" t="s">
        <v>533</v>
      </c>
    </row>
    <row r="10" spans="1:13" ht="119.25" customHeight="1">
      <c r="A10" s="150" t="s">
        <v>495</v>
      </c>
      <c r="B10" s="151" t="s">
        <v>31</v>
      </c>
      <c r="C10" s="151" t="s">
        <v>519</v>
      </c>
      <c r="D10" s="151" t="s">
        <v>536</v>
      </c>
      <c r="E10" s="151" t="s">
        <v>537</v>
      </c>
      <c r="F10" s="151" t="s">
        <v>538</v>
      </c>
      <c r="G10" s="151" t="s">
        <v>538</v>
      </c>
      <c r="H10" s="151" t="s">
        <v>529</v>
      </c>
      <c r="I10" s="151" t="s">
        <v>539</v>
      </c>
      <c r="J10" s="151" t="s">
        <v>523</v>
      </c>
      <c r="K10" s="151" t="s">
        <v>531</v>
      </c>
      <c r="L10" s="151" t="s">
        <v>532</v>
      </c>
      <c r="M10" s="145" t="s">
        <v>533</v>
      </c>
    </row>
    <row r="11" spans="1:13" ht="119.25" customHeight="1">
      <c r="A11" s="150" t="s">
        <v>495</v>
      </c>
      <c r="B11" s="151" t="s">
        <v>33</v>
      </c>
      <c r="C11" s="151" t="s">
        <v>540</v>
      </c>
      <c r="D11" s="149" t="s">
        <v>777</v>
      </c>
      <c r="E11" s="149" t="s">
        <v>780</v>
      </c>
      <c r="F11" s="151" t="s">
        <v>777</v>
      </c>
      <c r="G11" s="151" t="s">
        <v>777</v>
      </c>
      <c r="H11" s="151" t="s">
        <v>496</v>
      </c>
      <c r="I11" s="151" t="s">
        <v>781</v>
      </c>
      <c r="J11" s="151" t="s">
        <v>541</v>
      </c>
      <c r="K11" s="149"/>
      <c r="L11" s="149" t="s">
        <v>782</v>
      </c>
      <c r="M11" s="187" t="s">
        <v>783</v>
      </c>
    </row>
    <row r="12" spans="1:13" ht="119.25" customHeight="1">
      <c r="A12" s="150" t="s">
        <v>495</v>
      </c>
      <c r="B12" s="151" t="s">
        <v>33</v>
      </c>
      <c r="C12" s="151" t="s">
        <v>540</v>
      </c>
      <c r="D12" s="149" t="s">
        <v>784</v>
      </c>
      <c r="E12" s="149" t="s">
        <v>785</v>
      </c>
      <c r="F12" s="188" t="s">
        <v>784</v>
      </c>
      <c r="G12" s="151" t="s">
        <v>786</v>
      </c>
      <c r="I12" s="151" t="s">
        <v>787</v>
      </c>
      <c r="J12" s="151" t="s">
        <v>541</v>
      </c>
      <c r="K12" s="149"/>
      <c r="L12" s="149" t="s">
        <v>788</v>
      </c>
      <c r="M12" s="187" t="s">
        <v>789</v>
      </c>
    </row>
    <row r="13" spans="1:13" ht="119.25" customHeight="1">
      <c r="A13" s="150" t="s">
        <v>495</v>
      </c>
      <c r="B13" s="151" t="s">
        <v>33</v>
      </c>
      <c r="C13" s="151" t="s">
        <v>363</v>
      </c>
      <c r="D13" s="151"/>
      <c r="E13" s="151" t="s">
        <v>542</v>
      </c>
      <c r="F13" s="151" t="s">
        <v>429</v>
      </c>
      <c r="G13" s="151" t="s">
        <v>429</v>
      </c>
      <c r="H13" s="151" t="s">
        <v>496</v>
      </c>
      <c r="I13" s="151" t="s">
        <v>543</v>
      </c>
      <c r="J13" s="151" t="s">
        <v>544</v>
      </c>
      <c r="K13" s="151"/>
      <c r="L13" s="151" t="s">
        <v>545</v>
      </c>
      <c r="M13" s="187" t="s">
        <v>546</v>
      </c>
    </row>
    <row r="14" spans="1:13" ht="127.5" customHeight="1">
      <c r="A14" s="150" t="s">
        <v>495</v>
      </c>
      <c r="B14" s="151" t="s">
        <v>33</v>
      </c>
      <c r="C14" s="151" t="s">
        <v>32</v>
      </c>
      <c r="D14" s="151"/>
      <c r="E14" s="151"/>
      <c r="F14" s="151" t="s">
        <v>364</v>
      </c>
      <c r="G14" s="151" t="s">
        <v>547</v>
      </c>
      <c r="H14" s="151" t="s">
        <v>496</v>
      </c>
      <c r="I14" s="151" t="s">
        <v>548</v>
      </c>
      <c r="J14" s="151" t="s">
        <v>549</v>
      </c>
      <c r="K14" s="151"/>
      <c r="L14" s="151" t="s">
        <v>550</v>
      </c>
      <c r="M14" s="85" t="s">
        <v>551</v>
      </c>
    </row>
    <row r="15" spans="1:13" ht="54.75" customHeight="1">
      <c r="A15" s="153" t="s">
        <v>17</v>
      </c>
      <c r="B15" s="151" t="s">
        <v>552</v>
      </c>
      <c r="C15" s="151" t="s">
        <v>553</v>
      </c>
      <c r="D15" s="151"/>
      <c r="E15" s="151" t="s">
        <v>554</v>
      </c>
      <c r="F15" s="151" t="s">
        <v>368</v>
      </c>
      <c r="G15" s="151" t="s">
        <v>368</v>
      </c>
      <c r="H15" s="151" t="s">
        <v>555</v>
      </c>
      <c r="I15" s="151" t="s">
        <v>556</v>
      </c>
      <c r="J15" s="151" t="s">
        <v>557</v>
      </c>
      <c r="K15" s="151"/>
      <c r="L15" s="151" t="s">
        <v>558</v>
      </c>
      <c r="M15" s="85" t="s">
        <v>559</v>
      </c>
    </row>
    <row r="16" spans="1:13" ht="84.75" customHeight="1">
      <c r="A16" s="153" t="s">
        <v>17</v>
      </c>
      <c r="B16" s="151" t="s">
        <v>552</v>
      </c>
      <c r="C16" s="151" t="s">
        <v>553</v>
      </c>
      <c r="D16" s="151"/>
      <c r="E16" s="151" t="s">
        <v>560</v>
      </c>
      <c r="F16" s="151" t="s">
        <v>369</v>
      </c>
      <c r="G16" s="151" t="s">
        <v>369</v>
      </c>
      <c r="H16" s="151" t="s">
        <v>555</v>
      </c>
      <c r="I16" s="151" t="s">
        <v>561</v>
      </c>
      <c r="J16" s="151" t="s">
        <v>562</v>
      </c>
      <c r="K16" s="151"/>
      <c r="L16" s="151" t="s">
        <v>563</v>
      </c>
      <c r="M16" s="85" t="s">
        <v>564</v>
      </c>
    </row>
    <row r="17" spans="1:13" ht="108.75" customHeight="1">
      <c r="A17" s="153" t="s">
        <v>17</v>
      </c>
      <c r="B17" s="151" t="s">
        <v>552</v>
      </c>
      <c r="C17" s="151" t="s">
        <v>36</v>
      </c>
      <c r="D17" s="151"/>
      <c r="E17" s="151" t="s">
        <v>565</v>
      </c>
      <c r="F17" s="151" t="s">
        <v>371</v>
      </c>
      <c r="G17" s="151" t="s">
        <v>371</v>
      </c>
      <c r="H17" s="151" t="s">
        <v>555</v>
      </c>
      <c r="I17" s="151" t="s">
        <v>566</v>
      </c>
      <c r="J17" s="151" t="s">
        <v>567</v>
      </c>
      <c r="K17" s="151"/>
      <c r="L17" s="151" t="s">
        <v>558</v>
      </c>
      <c r="M17" s="85" t="s">
        <v>568</v>
      </c>
    </row>
    <row r="18" spans="1:13" ht="88.5" customHeight="1">
      <c r="A18" s="153" t="s">
        <v>17</v>
      </c>
      <c r="B18" s="151" t="s">
        <v>552</v>
      </c>
      <c r="C18" s="151" t="s">
        <v>36</v>
      </c>
      <c r="D18" s="151"/>
      <c r="E18" s="151" t="s">
        <v>569</v>
      </c>
      <c r="F18" s="151" t="s">
        <v>570</v>
      </c>
      <c r="G18" s="151" t="s">
        <v>570</v>
      </c>
      <c r="H18" s="151" t="s">
        <v>555</v>
      </c>
      <c r="I18" s="151" t="s">
        <v>571</v>
      </c>
      <c r="J18" s="151" t="s">
        <v>572</v>
      </c>
      <c r="K18" s="151"/>
      <c r="L18" s="151" t="s">
        <v>573</v>
      </c>
      <c r="M18" s="79" t="s">
        <v>574</v>
      </c>
    </row>
    <row r="19" spans="1:13" ht="53.25" customHeight="1">
      <c r="A19" s="153" t="s">
        <v>17</v>
      </c>
      <c r="B19" s="151" t="s">
        <v>552</v>
      </c>
      <c r="C19" s="151" t="s">
        <v>575</v>
      </c>
      <c r="D19" s="151" t="s">
        <v>37</v>
      </c>
      <c r="E19" s="151" t="s">
        <v>576</v>
      </c>
      <c r="F19" s="151" t="s">
        <v>577</v>
      </c>
      <c r="G19" s="151" t="s">
        <v>578</v>
      </c>
      <c r="H19" s="151" t="s">
        <v>529</v>
      </c>
      <c r="I19" s="151" t="s">
        <v>579</v>
      </c>
      <c r="J19" s="151" t="s">
        <v>580</v>
      </c>
      <c r="K19" s="151"/>
      <c r="L19" s="151" t="s">
        <v>581</v>
      </c>
      <c r="M19" s="79" t="s">
        <v>582</v>
      </c>
    </row>
    <row r="20" spans="1:13" ht="143.25" customHeight="1">
      <c r="A20" s="153" t="s">
        <v>17</v>
      </c>
      <c r="B20" s="151" t="s">
        <v>552</v>
      </c>
      <c r="C20" s="151" t="s">
        <v>575</v>
      </c>
      <c r="D20" s="151" t="s">
        <v>37</v>
      </c>
      <c r="E20" s="151" t="s">
        <v>583</v>
      </c>
      <c r="F20" s="151" t="s">
        <v>377</v>
      </c>
      <c r="G20" s="151" t="s">
        <v>377</v>
      </c>
      <c r="H20" s="151" t="s">
        <v>529</v>
      </c>
      <c r="I20" s="151" t="s">
        <v>584</v>
      </c>
      <c r="J20" s="151" t="s">
        <v>580</v>
      </c>
      <c r="K20" s="151"/>
      <c r="L20" s="151" t="s">
        <v>573</v>
      </c>
      <c r="M20" s="79" t="s">
        <v>585</v>
      </c>
    </row>
    <row r="21" spans="1:13" ht="171.75" customHeight="1">
      <c r="A21" s="153" t="s">
        <v>17</v>
      </c>
      <c r="B21" s="151" t="s">
        <v>552</v>
      </c>
      <c r="C21" s="151" t="s">
        <v>575</v>
      </c>
      <c r="D21" s="151" t="s">
        <v>586</v>
      </c>
      <c r="E21" s="151"/>
      <c r="F21" s="151" t="s">
        <v>587</v>
      </c>
      <c r="G21" s="151" t="s">
        <v>430</v>
      </c>
      <c r="H21" s="151" t="s">
        <v>529</v>
      </c>
      <c r="I21" s="151" t="s">
        <v>588</v>
      </c>
      <c r="J21" s="151" t="s">
        <v>589</v>
      </c>
      <c r="K21" s="151"/>
      <c r="L21" s="151" t="s">
        <v>590</v>
      </c>
      <c r="M21" s="85" t="s">
        <v>591</v>
      </c>
    </row>
    <row r="22" spans="1:13" ht="119.25" customHeight="1">
      <c r="A22" s="153" t="s">
        <v>17</v>
      </c>
      <c r="B22" s="151" t="s">
        <v>46</v>
      </c>
      <c r="C22" s="151" t="s">
        <v>39</v>
      </c>
      <c r="D22" s="151"/>
      <c r="E22" s="151" t="s">
        <v>592</v>
      </c>
      <c r="F22" s="151" t="s">
        <v>443</v>
      </c>
      <c r="G22" s="151" t="s">
        <v>443</v>
      </c>
      <c r="H22" s="151" t="s">
        <v>496</v>
      </c>
      <c r="I22" s="151" t="s">
        <v>593</v>
      </c>
      <c r="J22" s="151" t="s">
        <v>594</v>
      </c>
      <c r="K22" s="151" t="s">
        <v>595</v>
      </c>
      <c r="L22" s="151" t="s">
        <v>596</v>
      </c>
      <c r="M22" s="85" t="s">
        <v>597</v>
      </c>
    </row>
    <row r="23" spans="1:13" ht="126.75" customHeight="1">
      <c r="A23" s="153" t="s">
        <v>17</v>
      </c>
      <c r="B23" s="151" t="s">
        <v>46</v>
      </c>
      <c r="C23" s="151" t="s">
        <v>39</v>
      </c>
      <c r="D23" s="151"/>
      <c r="E23" s="151" t="s">
        <v>598</v>
      </c>
      <c r="F23" s="151" t="s">
        <v>442</v>
      </c>
      <c r="G23" s="151" t="s">
        <v>442</v>
      </c>
      <c r="H23" s="151" t="s">
        <v>496</v>
      </c>
      <c r="I23" s="151" t="s">
        <v>593</v>
      </c>
      <c r="J23" s="151" t="s">
        <v>594</v>
      </c>
      <c r="K23" s="151" t="s">
        <v>595</v>
      </c>
      <c r="L23" s="151" t="s">
        <v>599</v>
      </c>
      <c r="M23" s="79" t="s">
        <v>600</v>
      </c>
    </row>
    <row r="24" spans="1:13" ht="128.25" customHeight="1">
      <c r="A24" s="153" t="s">
        <v>17</v>
      </c>
      <c r="B24" s="151" t="s">
        <v>46</v>
      </c>
      <c r="C24" s="151" t="s">
        <v>39</v>
      </c>
      <c r="D24" s="151"/>
      <c r="E24" s="151" t="s">
        <v>601</v>
      </c>
      <c r="F24" s="151" t="s">
        <v>602</v>
      </c>
      <c r="G24" s="151" t="s">
        <v>602</v>
      </c>
      <c r="H24" s="151" t="s">
        <v>529</v>
      </c>
      <c r="I24" s="151" t="s">
        <v>593</v>
      </c>
      <c r="J24" s="151" t="s">
        <v>594</v>
      </c>
      <c r="K24" s="151" t="s">
        <v>595</v>
      </c>
      <c r="L24" s="151" t="s">
        <v>599</v>
      </c>
      <c r="M24" s="79" t="s">
        <v>600</v>
      </c>
    </row>
    <row r="25" spans="1:13" ht="86.25" customHeight="1">
      <c r="A25" s="153" t="s">
        <v>17</v>
      </c>
      <c r="B25" s="151" t="s">
        <v>46</v>
      </c>
      <c r="C25" s="151" t="s">
        <v>45</v>
      </c>
      <c r="D25" s="151" t="s">
        <v>603</v>
      </c>
      <c r="E25" s="151" t="s">
        <v>604</v>
      </c>
      <c r="F25" s="151" t="s">
        <v>605</v>
      </c>
      <c r="G25" s="151" t="s">
        <v>606</v>
      </c>
      <c r="H25" s="151" t="s">
        <v>529</v>
      </c>
      <c r="I25" s="151" t="s">
        <v>607</v>
      </c>
      <c r="J25" s="151" t="s">
        <v>608</v>
      </c>
      <c r="K25" s="151" t="s">
        <v>609</v>
      </c>
      <c r="L25" s="151" t="s">
        <v>610</v>
      </c>
      <c r="M25" s="85" t="s">
        <v>611</v>
      </c>
    </row>
    <row r="26" spans="1:13" ht="91.5" customHeight="1">
      <c r="A26" s="153" t="s">
        <v>17</v>
      </c>
      <c r="B26" s="151" t="s">
        <v>46</v>
      </c>
      <c r="C26" s="151" t="s">
        <v>45</v>
      </c>
      <c r="D26" s="151" t="s">
        <v>603</v>
      </c>
      <c r="E26" s="151" t="s">
        <v>612</v>
      </c>
      <c r="F26" s="151" t="s">
        <v>388</v>
      </c>
      <c r="G26" s="151" t="s">
        <v>613</v>
      </c>
      <c r="H26" s="151" t="s">
        <v>529</v>
      </c>
      <c r="I26" s="151" t="s">
        <v>614</v>
      </c>
      <c r="J26" s="151" t="s">
        <v>615</v>
      </c>
      <c r="K26" s="151" t="s">
        <v>616</v>
      </c>
      <c r="L26" s="151" t="s">
        <v>610</v>
      </c>
      <c r="M26" s="79" t="s">
        <v>617</v>
      </c>
    </row>
    <row r="27" spans="1:13" ht="114.75" customHeight="1">
      <c r="A27" s="153" t="s">
        <v>17</v>
      </c>
      <c r="B27" s="151" t="s">
        <v>46</v>
      </c>
      <c r="C27" s="151" t="s">
        <v>45</v>
      </c>
      <c r="D27" s="151" t="s">
        <v>603</v>
      </c>
      <c r="E27" s="151" t="s">
        <v>618</v>
      </c>
      <c r="F27" s="151" t="s">
        <v>387</v>
      </c>
      <c r="G27" s="151" t="s">
        <v>619</v>
      </c>
      <c r="H27" s="151" t="s">
        <v>529</v>
      </c>
      <c r="I27" s="151" t="s">
        <v>620</v>
      </c>
      <c r="J27" s="151" t="s">
        <v>621</v>
      </c>
      <c r="K27" s="151" t="s">
        <v>622</v>
      </c>
      <c r="L27" s="151" t="s">
        <v>610</v>
      </c>
      <c r="M27" s="85" t="s">
        <v>623</v>
      </c>
    </row>
    <row r="28" spans="1:13" ht="106.5" customHeight="1">
      <c r="A28" s="153" t="s">
        <v>17</v>
      </c>
      <c r="B28" s="151" t="s">
        <v>46</v>
      </c>
      <c r="C28" s="151" t="s">
        <v>45</v>
      </c>
      <c r="D28" s="151" t="s">
        <v>603</v>
      </c>
      <c r="E28" s="151" t="s">
        <v>624</v>
      </c>
      <c r="F28" s="151" t="s">
        <v>436</v>
      </c>
      <c r="G28" s="151" t="s">
        <v>436</v>
      </c>
      <c r="H28" s="151" t="s">
        <v>496</v>
      </c>
      <c r="I28" s="151"/>
      <c r="J28" s="151" t="s">
        <v>625</v>
      </c>
      <c r="K28" s="151"/>
      <c r="L28" s="151" t="s">
        <v>626</v>
      </c>
      <c r="M28" s="79"/>
    </row>
    <row r="29" spans="1:13" ht="106.5" customHeight="1">
      <c r="A29" s="153" t="s">
        <v>17</v>
      </c>
      <c r="B29" s="151" t="s">
        <v>46</v>
      </c>
      <c r="C29" s="151" t="s">
        <v>45</v>
      </c>
      <c r="D29" s="151" t="s">
        <v>603</v>
      </c>
      <c r="E29" s="151" t="s">
        <v>627</v>
      </c>
      <c r="F29" s="151" t="s">
        <v>437</v>
      </c>
      <c r="G29" s="151" t="s">
        <v>437</v>
      </c>
      <c r="H29" s="151" t="s">
        <v>496</v>
      </c>
      <c r="I29" s="151" t="s">
        <v>628</v>
      </c>
      <c r="J29" s="151" t="s">
        <v>629</v>
      </c>
      <c r="K29" s="151"/>
      <c r="L29" s="151" t="s">
        <v>630</v>
      </c>
      <c r="M29" s="79"/>
    </row>
    <row r="30" spans="1:13" ht="106.5" customHeight="1">
      <c r="A30" s="153" t="s">
        <v>17</v>
      </c>
      <c r="B30" s="151" t="s">
        <v>46</v>
      </c>
      <c r="C30" s="151" t="s">
        <v>45</v>
      </c>
      <c r="D30" s="151" t="s">
        <v>631</v>
      </c>
      <c r="E30" s="151" t="s">
        <v>632</v>
      </c>
      <c r="F30" s="151" t="s">
        <v>633</v>
      </c>
      <c r="G30" s="151" t="s">
        <v>634</v>
      </c>
      <c r="H30" s="151" t="s">
        <v>555</v>
      </c>
      <c r="I30" s="151" t="s">
        <v>635</v>
      </c>
      <c r="J30" s="151" t="s">
        <v>636</v>
      </c>
      <c r="K30" s="151" t="s">
        <v>637</v>
      </c>
      <c r="L30" s="151" t="s">
        <v>626</v>
      </c>
      <c r="M30" s="85" t="s">
        <v>638</v>
      </c>
    </row>
    <row r="31" spans="1:13" ht="220.5" customHeight="1">
      <c r="A31" s="153" t="s">
        <v>17</v>
      </c>
      <c r="B31" s="151" t="s">
        <v>46</v>
      </c>
      <c r="C31" s="151" t="s">
        <v>45</v>
      </c>
      <c r="D31" s="151" t="s">
        <v>631</v>
      </c>
      <c r="E31" s="151" t="s">
        <v>639</v>
      </c>
      <c r="F31" s="151" t="s">
        <v>640</v>
      </c>
      <c r="G31" s="151" t="s">
        <v>641</v>
      </c>
      <c r="H31" s="151" t="s">
        <v>496</v>
      </c>
      <c r="I31" s="151" t="s">
        <v>642</v>
      </c>
      <c r="J31" s="151" t="s">
        <v>643</v>
      </c>
      <c r="K31" s="151" t="s">
        <v>644</v>
      </c>
      <c r="L31" s="151" t="s">
        <v>645</v>
      </c>
      <c r="M31" s="85" t="s">
        <v>646</v>
      </c>
    </row>
    <row r="32" spans="1:13" ht="213.75" customHeight="1">
      <c r="A32" s="153" t="s">
        <v>17</v>
      </c>
      <c r="B32" s="151" t="s">
        <v>46</v>
      </c>
      <c r="C32" s="151" t="s">
        <v>45</v>
      </c>
      <c r="D32" s="151" t="s">
        <v>647</v>
      </c>
      <c r="E32" s="151" t="s">
        <v>648</v>
      </c>
      <c r="F32" s="151" t="s">
        <v>649</v>
      </c>
      <c r="G32" s="151" t="s">
        <v>650</v>
      </c>
      <c r="H32" s="151" t="s">
        <v>496</v>
      </c>
      <c r="I32" s="151" t="s">
        <v>651</v>
      </c>
      <c r="J32" s="151" t="s">
        <v>652</v>
      </c>
      <c r="K32" s="151" t="s">
        <v>653</v>
      </c>
      <c r="L32" s="151" t="s">
        <v>654</v>
      </c>
      <c r="M32" s="79" t="s">
        <v>533</v>
      </c>
    </row>
    <row r="33" spans="1:13" ht="213.75" customHeight="1">
      <c r="A33" s="153" t="s">
        <v>655</v>
      </c>
      <c r="B33" s="151" t="s">
        <v>46</v>
      </c>
      <c r="C33" s="151" t="s">
        <v>45</v>
      </c>
      <c r="D33" s="151" t="s">
        <v>42</v>
      </c>
      <c r="E33" s="151"/>
      <c r="F33" s="151" t="s">
        <v>656</v>
      </c>
      <c r="G33" s="151" t="s">
        <v>657</v>
      </c>
      <c r="H33" s="151" t="s">
        <v>496</v>
      </c>
      <c r="I33" s="151"/>
      <c r="J33" s="151" t="s">
        <v>658</v>
      </c>
      <c r="K33" s="151"/>
      <c r="L33" s="151" t="s">
        <v>645</v>
      </c>
      <c r="M33" s="85" t="s">
        <v>659</v>
      </c>
    </row>
    <row r="34" spans="1:13" ht="167.25" customHeight="1">
      <c r="A34" s="153" t="s">
        <v>17</v>
      </c>
      <c r="B34" s="151" t="s">
        <v>46</v>
      </c>
      <c r="C34" s="151" t="s">
        <v>45</v>
      </c>
      <c r="D34" s="151" t="s">
        <v>42</v>
      </c>
      <c r="E34" s="151"/>
      <c r="F34" s="151" t="s">
        <v>396</v>
      </c>
      <c r="G34" s="151" t="s">
        <v>396</v>
      </c>
      <c r="H34" s="151" t="s">
        <v>496</v>
      </c>
      <c r="I34" s="151"/>
      <c r="J34" s="151" t="s">
        <v>658</v>
      </c>
      <c r="K34" s="151"/>
      <c r="L34" s="151" t="s">
        <v>645</v>
      </c>
      <c r="M34" s="85" t="s">
        <v>659</v>
      </c>
    </row>
    <row r="35" spans="1:13" ht="138.75" customHeight="1">
      <c r="A35" s="153" t="s">
        <v>17</v>
      </c>
      <c r="B35" s="151" t="s">
        <v>46</v>
      </c>
      <c r="C35" s="151" t="s">
        <v>45</v>
      </c>
      <c r="D35" s="151" t="s">
        <v>44</v>
      </c>
      <c r="E35" s="151"/>
      <c r="F35" s="151" t="s">
        <v>402</v>
      </c>
      <c r="G35" s="151" t="s">
        <v>402</v>
      </c>
      <c r="H35" s="151" t="s">
        <v>496</v>
      </c>
      <c r="I35" s="151" t="s">
        <v>660</v>
      </c>
      <c r="J35" s="151"/>
      <c r="K35" s="151" t="s">
        <v>661</v>
      </c>
      <c r="L35" s="151" t="s">
        <v>500</v>
      </c>
      <c r="M35" s="79"/>
    </row>
    <row r="36" spans="1:13" ht="90" customHeight="1">
      <c r="A36" s="154" t="s">
        <v>662</v>
      </c>
      <c r="B36" s="151" t="s">
        <v>50</v>
      </c>
      <c r="C36" s="151" t="s">
        <v>49</v>
      </c>
      <c r="D36" s="151"/>
      <c r="E36" s="151" t="s">
        <v>663</v>
      </c>
      <c r="F36" s="151" t="s">
        <v>664</v>
      </c>
      <c r="G36" s="151" t="s">
        <v>664</v>
      </c>
      <c r="H36" s="151" t="s">
        <v>529</v>
      </c>
      <c r="I36" s="151" t="s">
        <v>665</v>
      </c>
      <c r="J36" s="151" t="s">
        <v>666</v>
      </c>
      <c r="K36" s="151"/>
      <c r="L36" s="151" t="s">
        <v>667</v>
      </c>
      <c r="M36" s="85" t="s">
        <v>668</v>
      </c>
    </row>
    <row r="37" spans="1:13" ht="72.75" customHeight="1">
      <c r="A37" s="154" t="s">
        <v>662</v>
      </c>
      <c r="B37" s="151" t="s">
        <v>50</v>
      </c>
      <c r="C37" s="151" t="s">
        <v>49</v>
      </c>
      <c r="D37" s="151"/>
      <c r="E37" s="151" t="s">
        <v>669</v>
      </c>
      <c r="F37" s="151" t="s">
        <v>408</v>
      </c>
      <c r="G37" s="151" t="s">
        <v>670</v>
      </c>
      <c r="H37" s="151" t="s">
        <v>529</v>
      </c>
      <c r="I37" s="151" t="s">
        <v>671</v>
      </c>
      <c r="J37" s="151" t="s">
        <v>672</v>
      </c>
      <c r="K37" s="151"/>
      <c r="L37" s="151" t="s">
        <v>673</v>
      </c>
      <c r="M37" s="85" t="s">
        <v>674</v>
      </c>
    </row>
    <row r="38" spans="1:13" ht="153" customHeight="1">
      <c r="A38" s="154" t="s">
        <v>662</v>
      </c>
      <c r="B38" s="151" t="s">
        <v>50</v>
      </c>
      <c r="C38" s="151" t="s">
        <v>675</v>
      </c>
      <c r="D38" s="151"/>
      <c r="E38" s="151"/>
      <c r="F38" s="155" t="s">
        <v>676</v>
      </c>
      <c r="G38" s="151" t="s">
        <v>677</v>
      </c>
      <c r="H38" s="151" t="s">
        <v>529</v>
      </c>
      <c r="I38" s="151" t="s">
        <v>678</v>
      </c>
      <c r="J38" s="151" t="s">
        <v>679</v>
      </c>
      <c r="K38" s="151"/>
      <c r="L38" s="151" t="s">
        <v>680</v>
      </c>
      <c r="M38" s="187" t="s">
        <v>681</v>
      </c>
    </row>
    <row r="39" spans="1:13" ht="110.25" customHeight="1">
      <c r="A39" s="154" t="s">
        <v>662</v>
      </c>
      <c r="B39" s="151" t="s">
        <v>50</v>
      </c>
      <c r="C39" s="151" t="s">
        <v>675</v>
      </c>
      <c r="D39" s="151"/>
      <c r="E39" s="151" t="s">
        <v>682</v>
      </c>
      <c r="F39" s="151" t="s">
        <v>683</v>
      </c>
      <c r="G39" s="151" t="s">
        <v>684</v>
      </c>
      <c r="H39" s="151" t="s">
        <v>529</v>
      </c>
      <c r="I39" s="151" t="s">
        <v>685</v>
      </c>
      <c r="J39" s="151" t="s">
        <v>686</v>
      </c>
      <c r="K39" s="151" t="s">
        <v>687</v>
      </c>
      <c r="L39" s="151" t="s">
        <v>688</v>
      </c>
      <c r="M39" s="85" t="s">
        <v>689</v>
      </c>
    </row>
    <row r="40" spans="1:13" ht="113.25" customHeight="1">
      <c r="A40" s="154" t="s">
        <v>662</v>
      </c>
      <c r="B40" s="151" t="s">
        <v>54</v>
      </c>
      <c r="C40" s="151" t="s">
        <v>51</v>
      </c>
      <c r="D40" s="151"/>
      <c r="E40" s="151" t="s">
        <v>690</v>
      </c>
      <c r="F40" s="151" t="s">
        <v>411</v>
      </c>
      <c r="G40" s="151" t="s">
        <v>691</v>
      </c>
      <c r="H40" s="151" t="s">
        <v>529</v>
      </c>
      <c r="I40" s="151" t="s">
        <v>692</v>
      </c>
      <c r="J40" s="151" t="s">
        <v>693</v>
      </c>
      <c r="K40" s="151"/>
      <c r="L40" s="151" t="s">
        <v>694</v>
      </c>
      <c r="M40" s="85" t="s">
        <v>695</v>
      </c>
    </row>
    <row r="41" spans="1:13" ht="106.5" customHeight="1">
      <c r="A41" s="154" t="s">
        <v>662</v>
      </c>
      <c r="B41" s="151" t="s">
        <v>54</v>
      </c>
      <c r="C41" s="151" t="s">
        <v>51</v>
      </c>
      <c r="D41" s="151"/>
      <c r="E41" s="151" t="s">
        <v>696</v>
      </c>
      <c r="F41" s="151" t="s">
        <v>412</v>
      </c>
      <c r="G41" s="151" t="s">
        <v>697</v>
      </c>
      <c r="H41" s="151" t="s">
        <v>529</v>
      </c>
      <c r="I41" s="151" t="s">
        <v>698</v>
      </c>
      <c r="J41" s="151" t="s">
        <v>693</v>
      </c>
      <c r="K41" s="151"/>
      <c r="L41" s="151" t="s">
        <v>573</v>
      </c>
      <c r="M41" s="85" t="s">
        <v>699</v>
      </c>
    </row>
    <row r="42" spans="1:13" ht="113.25" customHeight="1">
      <c r="A42" s="154" t="s">
        <v>662</v>
      </c>
      <c r="B42" s="151" t="s">
        <v>54</v>
      </c>
      <c r="C42" s="151" t="s">
        <v>51</v>
      </c>
      <c r="D42" s="151"/>
      <c r="E42" s="151" t="s">
        <v>700</v>
      </c>
      <c r="F42" s="151" t="s">
        <v>701</v>
      </c>
      <c r="G42" s="151" t="s">
        <v>702</v>
      </c>
      <c r="H42" s="151" t="s">
        <v>529</v>
      </c>
      <c r="I42" s="151" t="s">
        <v>703</v>
      </c>
      <c r="J42" s="151" t="s">
        <v>693</v>
      </c>
      <c r="K42" s="151"/>
      <c r="L42" s="151" t="s">
        <v>573</v>
      </c>
      <c r="M42" s="85" t="s">
        <v>704</v>
      </c>
    </row>
    <row r="43" spans="1:13" ht="94.5" customHeight="1">
      <c r="A43" s="154" t="s">
        <v>662</v>
      </c>
      <c r="B43" s="151" t="s">
        <v>54</v>
      </c>
      <c r="C43" s="151" t="s">
        <v>51</v>
      </c>
      <c r="D43" s="151"/>
      <c r="E43" s="151" t="s">
        <v>705</v>
      </c>
      <c r="F43" s="151" t="s">
        <v>706</v>
      </c>
      <c r="G43" s="151" t="s">
        <v>707</v>
      </c>
      <c r="H43" s="151" t="s">
        <v>529</v>
      </c>
      <c r="I43" s="151" t="s">
        <v>708</v>
      </c>
      <c r="J43" s="151" t="s">
        <v>693</v>
      </c>
      <c r="K43" s="151" t="s">
        <v>709</v>
      </c>
      <c r="L43" s="151" t="s">
        <v>573</v>
      </c>
      <c r="M43" s="79" t="s">
        <v>709</v>
      </c>
    </row>
    <row r="44" spans="1:13" ht="126.75" customHeight="1">
      <c r="A44" s="154" t="s">
        <v>662</v>
      </c>
      <c r="B44" s="151" t="s">
        <v>54</v>
      </c>
      <c r="C44" s="151" t="s">
        <v>417</v>
      </c>
      <c r="D44" s="151"/>
      <c r="E44" s="151" t="s">
        <v>710</v>
      </c>
      <c r="F44" s="151" t="s">
        <v>711</v>
      </c>
      <c r="G44" s="151" t="s">
        <v>447</v>
      </c>
      <c r="H44" s="151" t="s">
        <v>712</v>
      </c>
      <c r="I44" s="151" t="s">
        <v>713</v>
      </c>
      <c r="J44" s="151" t="s">
        <v>714</v>
      </c>
      <c r="K44" s="151" t="s">
        <v>715</v>
      </c>
      <c r="L44" s="151" t="s">
        <v>573</v>
      </c>
      <c r="M44" s="79" t="s">
        <v>716</v>
      </c>
    </row>
    <row r="45" spans="1:13" ht="170.25" customHeight="1">
      <c r="A45" s="154" t="s">
        <v>662</v>
      </c>
      <c r="B45" s="151" t="s">
        <v>54</v>
      </c>
      <c r="C45" s="151" t="s">
        <v>417</v>
      </c>
      <c r="D45" s="151"/>
      <c r="E45" s="151" t="s">
        <v>717</v>
      </c>
      <c r="F45" s="151" t="s">
        <v>718</v>
      </c>
      <c r="G45" s="151" t="s">
        <v>448</v>
      </c>
      <c r="H45" s="151" t="s">
        <v>712</v>
      </c>
      <c r="I45" s="151" t="s">
        <v>719</v>
      </c>
      <c r="J45" s="151" t="s">
        <v>720</v>
      </c>
      <c r="K45" s="151" t="s">
        <v>721</v>
      </c>
      <c r="L45" s="151" t="s">
        <v>573</v>
      </c>
      <c r="M45" s="79" t="s">
        <v>722</v>
      </c>
    </row>
    <row r="46" spans="1:13" ht="60" customHeight="1">
      <c r="A46" s="154" t="s">
        <v>662</v>
      </c>
      <c r="B46" s="151" t="s">
        <v>54</v>
      </c>
      <c r="C46" s="151" t="s">
        <v>53</v>
      </c>
      <c r="D46" s="151"/>
      <c r="E46" s="151" t="s">
        <v>723</v>
      </c>
      <c r="F46" s="151" t="s">
        <v>438</v>
      </c>
      <c r="G46" s="151" t="s">
        <v>724</v>
      </c>
      <c r="H46" s="151" t="s">
        <v>529</v>
      </c>
      <c r="I46" s="151" t="s">
        <v>725</v>
      </c>
      <c r="J46" s="151" t="s">
        <v>726</v>
      </c>
      <c r="K46" s="151"/>
      <c r="L46" s="151" t="s">
        <v>610</v>
      </c>
      <c r="M46" s="85" t="s">
        <v>727</v>
      </c>
    </row>
    <row r="47" spans="1:13" ht="64.5" customHeight="1">
      <c r="A47" s="154" t="s">
        <v>662</v>
      </c>
      <c r="B47" s="151" t="s">
        <v>54</v>
      </c>
      <c r="C47" s="151" t="s">
        <v>53</v>
      </c>
      <c r="D47" s="151"/>
      <c r="E47" s="151"/>
      <c r="F47" s="151" t="s">
        <v>434</v>
      </c>
      <c r="G47" s="151" t="s">
        <v>434</v>
      </c>
      <c r="H47" s="151" t="s">
        <v>496</v>
      </c>
      <c r="I47" s="151" t="s">
        <v>728</v>
      </c>
      <c r="J47" s="151"/>
      <c r="K47" s="151"/>
      <c r="L47" s="151" t="s">
        <v>729</v>
      </c>
      <c r="M47" s="79"/>
    </row>
    <row r="48" spans="1:13" ht="91.5" customHeight="1">
      <c r="A48" s="154" t="s">
        <v>662</v>
      </c>
      <c r="B48" s="151" t="s">
        <v>54</v>
      </c>
      <c r="C48" s="151" t="s">
        <v>53</v>
      </c>
      <c r="D48" s="151"/>
      <c r="E48" s="151" t="s">
        <v>730</v>
      </c>
      <c r="F48" s="151" t="s">
        <v>731</v>
      </c>
      <c r="G48" s="151" t="s">
        <v>732</v>
      </c>
      <c r="H48" s="151" t="s">
        <v>529</v>
      </c>
      <c r="I48" s="151" t="s">
        <v>733</v>
      </c>
      <c r="J48" s="151" t="s">
        <v>734</v>
      </c>
      <c r="K48" s="151"/>
      <c r="L48" s="151" t="s">
        <v>610</v>
      </c>
      <c r="M48" s="79" t="s">
        <v>735</v>
      </c>
    </row>
    <row r="49" spans="1:13" ht="93">
      <c r="A49" s="154" t="s">
        <v>662</v>
      </c>
      <c r="B49" s="151" t="s">
        <v>54</v>
      </c>
      <c r="C49" s="151" t="s">
        <v>53</v>
      </c>
      <c r="D49" s="151"/>
      <c r="E49" s="151" t="s">
        <v>736</v>
      </c>
      <c r="F49" s="151" t="s">
        <v>737</v>
      </c>
      <c r="G49" s="151" t="s">
        <v>738</v>
      </c>
      <c r="H49" s="151" t="s">
        <v>529</v>
      </c>
      <c r="I49" s="151" t="s">
        <v>739</v>
      </c>
      <c r="J49" s="151" t="s">
        <v>740</v>
      </c>
      <c r="K49" s="151"/>
      <c r="L49" s="151" t="s">
        <v>610</v>
      </c>
      <c r="M49" s="85" t="s">
        <v>735</v>
      </c>
    </row>
    <row r="50" spans="1:13" ht="29">
      <c r="A50" s="81" t="s">
        <v>741</v>
      </c>
      <c r="B50" s="79"/>
      <c r="C50" s="79"/>
      <c r="D50" s="79"/>
      <c r="E50" s="79"/>
      <c r="F50" s="79" t="s">
        <v>742</v>
      </c>
      <c r="G50" s="79"/>
      <c r="H50" s="79"/>
      <c r="I50" s="79"/>
      <c r="J50" s="79"/>
      <c r="K50" s="79"/>
      <c r="L50" s="79" t="s">
        <v>743</v>
      </c>
      <c r="M50" s="79" t="s">
        <v>744</v>
      </c>
    </row>
    <row r="51" spans="1:13">
      <c r="A51" s="82" t="s">
        <v>741</v>
      </c>
      <c r="B51" s="79"/>
      <c r="C51" s="79"/>
      <c r="D51" s="79"/>
      <c r="E51" s="79"/>
      <c r="F51" s="79" t="s">
        <v>745</v>
      </c>
      <c r="G51" s="79"/>
      <c r="H51" s="79"/>
      <c r="I51" s="79"/>
      <c r="J51" s="79"/>
      <c r="K51" s="79"/>
      <c r="L51" s="79" t="s">
        <v>573</v>
      </c>
      <c r="M51" s="85" t="s">
        <v>746</v>
      </c>
    </row>
    <row r="115" spans="32:32">
      <c r="AF115" s="179" t="s">
        <v>327</v>
      </c>
    </row>
  </sheetData>
  <mergeCells count="1">
    <mergeCell ref="A1:M1"/>
  </mergeCells>
  <hyperlinks>
    <hyperlink ref="M15" r:id="rId1" xr:uid="{00000000-0004-0000-0800-000000000000}"/>
    <hyperlink ref="M16" r:id="rId2" xr:uid="{00000000-0004-0000-0800-000001000000}"/>
    <hyperlink ref="M40" r:id="rId3" xr:uid="{00000000-0004-0000-0800-000003000000}"/>
    <hyperlink ref="M27" r:id="rId4" display="http://apps.who.int/ghodata " xr:uid="{00000000-0004-0000-0800-000004000000}"/>
    <hyperlink ref="M48" r:id="rId5" xr:uid="{00000000-0004-0000-0800-000005000000}"/>
    <hyperlink ref="M49" r:id="rId6" xr:uid="{00000000-0004-0000-0800-000006000000}"/>
    <hyperlink ref="M5" r:id="rId7" xr:uid="{00000000-0004-0000-0800-000007000000}"/>
    <hyperlink ref="M20" r:id="rId8" display="http://data.worldbank.org/indicator/DT.ODA.ODAT.GN.ZS" xr:uid="{00000000-0004-0000-0800-000008000000}"/>
    <hyperlink ref="M37" r:id="rId9" xr:uid="{00000000-0004-0000-0800-000009000000}"/>
    <hyperlink ref="M13" r:id="rId10" xr:uid="{00000000-0004-0000-0800-00000A000000}"/>
    <hyperlink ref="M39" r:id="rId11" xr:uid="{00000000-0004-0000-0800-00000B000000}"/>
    <hyperlink ref="M32" r:id="rId12" xr:uid="{00000000-0004-0000-0800-00000C000000}"/>
    <hyperlink ref="M45" r:id="rId13" display="http://data.worldbank.org/indicator/SH.H2O.SAFE.ZS" xr:uid="{00000000-0004-0000-0800-00000D000000}"/>
    <hyperlink ref="M44" r:id="rId14" display="http://data.worldbank.org/indicator/SH.STA.ACSN" xr:uid="{00000000-0004-0000-0800-00000E000000}"/>
    <hyperlink ref="M42" r:id="rId15" xr:uid="{00000000-0004-0000-0800-00000F000000}"/>
    <hyperlink ref="M43" r:id="rId16" xr:uid="{00000000-0004-0000-0800-000010000000}"/>
    <hyperlink ref="M41" r:id="rId17" xr:uid="{00000000-0004-0000-0800-000011000000}"/>
    <hyperlink ref="M6" r:id="rId18" xr:uid="{00000000-0004-0000-0800-000012000000}"/>
    <hyperlink ref="M46" r:id="rId19" display="http://apps.who.int/ghodata" xr:uid="{00000000-0004-0000-0800-000013000000}"/>
    <hyperlink ref="M50" r:id="rId20" xr:uid="{00000000-0004-0000-0800-000014000000}"/>
    <hyperlink ref="M22" r:id="rId21" display="http://data.unhcr.org/SahelSituation/region.php" xr:uid="{00000000-0004-0000-0800-000015000000}"/>
    <hyperlink ref="M25" r:id="rId22" display="http://apps.who.int/ghodata" xr:uid="{00000000-0004-0000-0800-000016000000}"/>
    <hyperlink ref="M30" r:id="rId23" xr:uid="{00000000-0004-0000-0800-000017000000}"/>
    <hyperlink ref="M18" r:id="rId24" xr:uid="{00000000-0004-0000-0800-000018000000}"/>
    <hyperlink ref="M51" r:id="rId25" xr:uid="{00000000-0004-0000-0800-000019000000}"/>
    <hyperlink ref="M14" r:id="rId26" xr:uid="{00000000-0004-0000-0800-00001A000000}"/>
    <hyperlink ref="M7" r:id="rId27" xr:uid="{00000000-0004-0000-0800-00001B000000}"/>
    <hyperlink ref="M9" r:id="rId28" xr:uid="{00000000-0004-0000-0800-00001C000000}"/>
    <hyperlink ref="M8" r:id="rId29" xr:uid="{00000000-0004-0000-0800-00001D000000}"/>
    <hyperlink ref="M10" r:id="rId30" xr:uid="{00000000-0004-0000-0800-00001E000000}"/>
    <hyperlink ref="M21" r:id="rId31" xr:uid="{00000000-0004-0000-0800-00001F000000}"/>
    <hyperlink ref="M31" r:id="rId32" xr:uid="{00000000-0004-0000-0800-000020000000}"/>
    <hyperlink ref="M17" r:id="rId33" xr:uid="{00000000-0004-0000-0800-000021000000}"/>
    <hyperlink ref="M19" r:id="rId34" display="http://fts.unocha.org/pageloader.aspx; " xr:uid="{00000000-0004-0000-0800-000022000000}"/>
    <hyperlink ref="M33" r:id="rId35" xr:uid="{00000000-0004-0000-0800-000024000000}"/>
    <hyperlink ref="M34" r:id="rId36" xr:uid="{00000000-0004-0000-0800-000025000000}"/>
    <hyperlink ref="M26" r:id="rId37" display="http://preview.grid.unep.ch/" xr:uid="{00000000-0004-0000-0800-000026000000}"/>
    <hyperlink ref="M4" r:id="rId38" xr:uid="{000F9F5A-96A1-47F8-91F3-A52924087BDE}"/>
    <hyperlink ref="M36" r:id="rId39" xr:uid="{00000000-0004-0000-0800-000002000000}"/>
    <hyperlink ref="M38" r:id="rId40" xr:uid="{752F7878-7103-47E2-8754-553F3357BF00}"/>
  </hyperlinks>
  <pageMargins left="0.24" right="0.27559055118110237" top="0.39370078740157483" bottom="0.35433070866141736" header="0.35433070866141736" footer="0.15748031496062992"/>
  <pageSetup paperSize="9" scale="36" fitToHeight="0" orientation="landscape" r:id="rId41"/>
  <rowBreaks count="2" manualBreakCount="2">
    <brk id="14" max="16383" man="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13"/>
  <sheetViews>
    <sheetView showGridLines="0" workbookViewId="0">
      <pane xSplit="2" ySplit="4" topLeftCell="AB5" activePane="bottomRight" state="frozen"/>
      <selection pane="topRight" activeCell="C1" sqref="C1"/>
      <selection pane="bottomLeft" activeCell="A5" sqref="A5"/>
      <selection pane="bottomRight" activeCell="AL2" sqref="AL2"/>
    </sheetView>
  </sheetViews>
  <sheetFormatPr defaultColWidth="9.1796875" defaultRowHeight="14.5"/>
  <cols>
    <col min="1" max="1" width="49.36328125" style="8" bestFit="1" customWidth="1"/>
    <col min="2" max="2" width="5.54296875" style="8" bestFit="1" customWidth="1"/>
    <col min="3" max="52" width="11.36328125" style="8" customWidth="1"/>
    <col min="53" max="16384" width="9.1796875" style="8"/>
  </cols>
  <sheetData>
    <row r="1" spans="1:55">
      <c r="A1" s="223"/>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row>
    <row r="2" spans="1:55" s="73" customFormat="1" ht="121.5" customHeight="1">
      <c r="A2" t="s">
        <v>23</v>
      </c>
      <c r="B2" t="s">
        <v>25</v>
      </c>
      <c r="C2" s="1" t="s">
        <v>747</v>
      </c>
      <c r="D2" s="1" t="s">
        <v>748</v>
      </c>
      <c r="E2" s="1" t="s">
        <v>426</v>
      </c>
      <c r="F2" s="1" t="s">
        <v>749</v>
      </c>
      <c r="G2" s="1" t="s">
        <v>750</v>
      </c>
      <c r="H2" s="1" t="s">
        <v>751</v>
      </c>
      <c r="I2" s="1" t="s">
        <v>752</v>
      </c>
      <c r="J2" s="147" t="s">
        <v>428</v>
      </c>
      <c r="K2" s="148" t="s">
        <v>355</v>
      </c>
      <c r="L2" s="126" t="s">
        <v>429</v>
      </c>
      <c r="M2" s="1" t="s">
        <v>753</v>
      </c>
      <c r="N2" s="126" t="s">
        <v>754</v>
      </c>
      <c r="O2" s="126" t="s">
        <v>368</v>
      </c>
      <c r="P2" s="126" t="s">
        <v>369</v>
      </c>
      <c r="Q2" s="126" t="s">
        <v>431</v>
      </c>
      <c r="R2" s="126" t="s">
        <v>432</v>
      </c>
      <c r="S2" s="126" t="s">
        <v>432</v>
      </c>
      <c r="T2" s="126" t="s">
        <v>377</v>
      </c>
      <c r="U2" s="126" t="s">
        <v>392</v>
      </c>
      <c r="V2" s="126" t="s">
        <v>755</v>
      </c>
      <c r="W2" s="126" t="s">
        <v>756</v>
      </c>
      <c r="X2" s="126" t="s">
        <v>435</v>
      </c>
      <c r="Y2" s="126" t="s">
        <v>387</v>
      </c>
      <c r="Z2" s="126" t="s">
        <v>386</v>
      </c>
      <c r="AA2" s="126" t="s">
        <v>438</v>
      </c>
      <c r="AB2" s="126" t="s">
        <v>439</v>
      </c>
      <c r="AC2" s="126" t="s">
        <v>371</v>
      </c>
      <c r="AD2" s="126" t="s">
        <v>440</v>
      </c>
      <c r="AE2" s="126" t="s">
        <v>441</v>
      </c>
      <c r="AF2" s="126" t="s">
        <v>441</v>
      </c>
      <c r="AG2" s="126" t="s">
        <v>441</v>
      </c>
      <c r="AH2" s="1" t="s">
        <v>442</v>
      </c>
      <c r="AI2" s="1" t="s">
        <v>443</v>
      </c>
      <c r="AJ2" s="1" t="s">
        <v>444</v>
      </c>
      <c r="AK2" s="126" t="s">
        <v>757</v>
      </c>
      <c r="AL2" s="126" t="s">
        <v>758</v>
      </c>
      <c r="AM2" s="126" t="s">
        <v>759</v>
      </c>
      <c r="AN2" s="126" t="s">
        <v>760</v>
      </c>
      <c r="AO2" s="126" t="s">
        <v>445</v>
      </c>
      <c r="AP2" s="126" t="s">
        <v>409</v>
      </c>
      <c r="AQ2" s="126" t="s">
        <v>408</v>
      </c>
      <c r="AR2" s="126" t="s">
        <v>412</v>
      </c>
      <c r="AS2" s="126" t="s">
        <v>446</v>
      </c>
      <c r="AT2" s="126" t="s">
        <v>413</v>
      </c>
      <c r="AU2" s="126" t="s">
        <v>414</v>
      </c>
      <c r="AV2" s="128" t="s">
        <v>761</v>
      </c>
      <c r="AW2" s="126" t="s">
        <v>447</v>
      </c>
      <c r="AX2" s="126" t="s">
        <v>448</v>
      </c>
      <c r="AY2" s="126" t="s">
        <v>449</v>
      </c>
      <c r="AZ2" s="126" t="s">
        <v>450</v>
      </c>
      <c r="BA2" s="126" t="s">
        <v>453</v>
      </c>
      <c r="BB2" s="126" t="s">
        <v>454</v>
      </c>
      <c r="BC2" s="126" t="s">
        <v>455</v>
      </c>
    </row>
    <row r="3" spans="1:55">
      <c r="A3" s="67" t="s">
        <v>456</v>
      </c>
      <c r="B3"/>
      <c r="C3" s="68"/>
      <c r="D3" s="68"/>
      <c r="E3" s="68"/>
      <c r="F3" s="68"/>
      <c r="G3" s="68"/>
      <c r="H3" s="68"/>
      <c r="I3" s="68"/>
      <c r="J3" s="146" t="s">
        <v>762</v>
      </c>
      <c r="K3" s="146" t="s">
        <v>762</v>
      </c>
      <c r="L3" s="68">
        <v>2014</v>
      </c>
      <c r="M3" s="68" t="s">
        <v>763</v>
      </c>
      <c r="N3" s="68">
        <v>2013</v>
      </c>
      <c r="O3" s="68">
        <v>2013</v>
      </c>
      <c r="P3" s="68">
        <v>2012</v>
      </c>
      <c r="Q3" s="68" t="s">
        <v>764</v>
      </c>
      <c r="R3" s="68">
        <v>2012</v>
      </c>
      <c r="S3" s="68">
        <v>2013</v>
      </c>
      <c r="T3" s="68">
        <v>2012</v>
      </c>
      <c r="U3" s="68">
        <v>2013</v>
      </c>
      <c r="V3" s="68">
        <v>2013</v>
      </c>
      <c r="W3" s="68">
        <v>2013</v>
      </c>
      <c r="X3" s="68">
        <v>2013</v>
      </c>
      <c r="Y3" s="68">
        <v>2013</v>
      </c>
      <c r="Z3" s="68">
        <v>2013</v>
      </c>
      <c r="AA3" s="68">
        <v>2012</v>
      </c>
      <c r="AB3" s="68">
        <v>2012</v>
      </c>
      <c r="AC3" s="68">
        <v>2013</v>
      </c>
      <c r="AD3" s="68">
        <v>2013</v>
      </c>
      <c r="AE3" s="127">
        <v>2012</v>
      </c>
      <c r="AF3" s="127">
        <v>2013</v>
      </c>
      <c r="AG3" s="127">
        <v>2014</v>
      </c>
      <c r="AH3" s="68">
        <v>2013</v>
      </c>
      <c r="AI3" s="68">
        <v>2013</v>
      </c>
      <c r="AJ3" s="68">
        <v>2013</v>
      </c>
      <c r="AK3" s="127" t="s">
        <v>764</v>
      </c>
      <c r="AL3" s="127" t="s">
        <v>764</v>
      </c>
      <c r="AM3" s="127">
        <v>2014</v>
      </c>
      <c r="AN3" s="127">
        <v>2014</v>
      </c>
      <c r="AO3" s="127" t="s">
        <v>765</v>
      </c>
      <c r="AP3" s="127">
        <v>2013</v>
      </c>
      <c r="AQ3" s="127">
        <v>2014</v>
      </c>
      <c r="AR3" s="127">
        <v>2010</v>
      </c>
      <c r="AS3" s="127" t="s">
        <v>766</v>
      </c>
      <c r="AT3" s="127">
        <v>2013</v>
      </c>
      <c r="AU3" s="127">
        <v>2013</v>
      </c>
      <c r="AV3" s="127" t="s">
        <v>767</v>
      </c>
      <c r="AW3" s="127">
        <v>2012</v>
      </c>
      <c r="AX3" s="127">
        <v>2012</v>
      </c>
      <c r="AY3" s="127">
        <v>2013</v>
      </c>
      <c r="AZ3" s="127">
        <v>2013</v>
      </c>
      <c r="BA3" s="8" t="s">
        <v>768</v>
      </c>
      <c r="BB3" s="8" t="s">
        <v>464</v>
      </c>
      <c r="BC3" s="8" t="s">
        <v>465</v>
      </c>
    </row>
    <row r="4" spans="1:55" ht="43.5">
      <c r="A4" s="84" t="s">
        <v>466</v>
      </c>
      <c r="B4"/>
      <c r="C4" s="68" t="s">
        <v>469</v>
      </c>
      <c r="D4" s="68" t="s">
        <v>469</v>
      </c>
      <c r="E4" s="68" t="s">
        <v>469</v>
      </c>
      <c r="F4" s="68" t="s">
        <v>469</v>
      </c>
      <c r="G4" s="68" t="s">
        <v>469</v>
      </c>
      <c r="H4" s="68" t="s">
        <v>469</v>
      </c>
      <c r="I4" s="68" t="s">
        <v>469</v>
      </c>
      <c r="J4" s="68" t="s">
        <v>469</v>
      </c>
      <c r="K4" s="127" t="s">
        <v>470</v>
      </c>
      <c r="L4" s="68" t="s">
        <v>468</v>
      </c>
      <c r="M4" s="68" t="s">
        <v>476</v>
      </c>
      <c r="N4" s="68" t="s">
        <v>468</v>
      </c>
      <c r="O4" s="68" t="s">
        <v>468</v>
      </c>
      <c r="P4" s="68" t="s">
        <v>468</v>
      </c>
      <c r="Q4" s="68" t="s">
        <v>472</v>
      </c>
      <c r="R4" s="68" t="s">
        <v>471</v>
      </c>
      <c r="S4" s="68" t="s">
        <v>471</v>
      </c>
      <c r="T4" s="68" t="s">
        <v>473</v>
      </c>
      <c r="U4" s="68" t="s">
        <v>474</v>
      </c>
      <c r="V4" s="68" t="s">
        <v>470</v>
      </c>
      <c r="W4" s="68" t="s">
        <v>475</v>
      </c>
      <c r="X4" s="68" t="s">
        <v>470</v>
      </c>
      <c r="Y4" s="68" t="s">
        <v>476</v>
      </c>
      <c r="Z4" s="68" t="s">
        <v>470</v>
      </c>
      <c r="AA4" s="68" t="s">
        <v>477</v>
      </c>
      <c r="AB4" s="68" t="s">
        <v>476</v>
      </c>
      <c r="AC4" s="68" t="s">
        <v>468</v>
      </c>
      <c r="AD4" s="68" t="s">
        <v>468</v>
      </c>
      <c r="AE4" s="68" t="s">
        <v>469</v>
      </c>
      <c r="AF4" s="68" t="s">
        <v>469</v>
      </c>
      <c r="AG4" s="68" t="s">
        <v>469</v>
      </c>
      <c r="AH4" s="68" t="s">
        <v>469</v>
      </c>
      <c r="AI4" s="68" t="s">
        <v>469</v>
      </c>
      <c r="AJ4" s="68" t="s">
        <v>469</v>
      </c>
      <c r="AK4" s="68" t="s">
        <v>470</v>
      </c>
      <c r="AL4" s="68" t="s">
        <v>470</v>
      </c>
      <c r="AM4" s="68" t="s">
        <v>468</v>
      </c>
      <c r="AN4" s="68" t="s">
        <v>468</v>
      </c>
      <c r="AO4" s="68" t="s">
        <v>468</v>
      </c>
      <c r="AP4" s="68" t="s">
        <v>468</v>
      </c>
      <c r="AQ4" s="68" t="s">
        <v>468</v>
      </c>
      <c r="AR4" s="68" t="s">
        <v>470</v>
      </c>
      <c r="AS4" s="68" t="s">
        <v>470</v>
      </c>
      <c r="AT4" s="68" t="s">
        <v>470</v>
      </c>
      <c r="AU4" s="68" t="s">
        <v>769</v>
      </c>
      <c r="AV4" s="68" t="s">
        <v>770</v>
      </c>
      <c r="AW4" s="68" t="s">
        <v>470</v>
      </c>
      <c r="AX4" s="68" t="s">
        <v>470</v>
      </c>
      <c r="AY4" s="68" t="s">
        <v>477</v>
      </c>
      <c r="AZ4" s="68" t="s">
        <v>469</v>
      </c>
      <c r="BA4" s="68" t="s">
        <v>471</v>
      </c>
      <c r="BB4" s="68" t="s">
        <v>471</v>
      </c>
      <c r="BC4" s="68" t="s">
        <v>471</v>
      </c>
    </row>
    <row r="5" spans="1:55">
      <c r="A5" t="s">
        <v>64</v>
      </c>
      <c r="B5" t="s">
        <v>66</v>
      </c>
      <c r="C5" s="66">
        <v>0</v>
      </c>
      <c r="D5" s="66">
        <v>0</v>
      </c>
      <c r="E5" s="66">
        <v>6877</v>
      </c>
      <c r="F5" s="66">
        <v>0</v>
      </c>
      <c r="G5" s="66">
        <v>0</v>
      </c>
      <c r="H5" s="66">
        <v>0</v>
      </c>
      <c r="I5" s="66">
        <v>0</v>
      </c>
      <c r="J5" s="66">
        <v>314396.45161290321</v>
      </c>
      <c r="K5" s="64">
        <v>0.19354838709677419</v>
      </c>
      <c r="L5" s="66">
        <v>3</v>
      </c>
      <c r="M5" s="64">
        <v>8</v>
      </c>
      <c r="N5" s="64">
        <v>-0.75272607803344727</v>
      </c>
      <c r="O5" s="64">
        <v>0.38835514286447109</v>
      </c>
      <c r="P5" s="64">
        <v>0.50783230000000001</v>
      </c>
      <c r="Q5" s="66">
        <v>321147363</v>
      </c>
      <c r="R5" s="66">
        <v>1158.54</v>
      </c>
      <c r="S5" s="66">
        <v>1040.1099999999999</v>
      </c>
      <c r="T5" s="64">
        <v>10.806718423177673</v>
      </c>
      <c r="U5" s="65">
        <v>97.6</v>
      </c>
      <c r="V5" s="65">
        <v>26</v>
      </c>
      <c r="W5" s="65">
        <v>0.5</v>
      </c>
      <c r="X5" s="66">
        <v>82</v>
      </c>
      <c r="Y5" s="66">
        <v>54</v>
      </c>
      <c r="Z5" s="65">
        <v>0.9</v>
      </c>
      <c r="AA5" s="64">
        <v>90.1</v>
      </c>
      <c r="AB5" s="65">
        <v>163</v>
      </c>
      <c r="AC5" s="64">
        <v>0.60696676862365084</v>
      </c>
      <c r="AD5" s="64">
        <v>39.79</v>
      </c>
      <c r="AE5" s="66">
        <v>2871000</v>
      </c>
      <c r="AF5" s="66">
        <v>0</v>
      </c>
      <c r="AG5" s="66">
        <v>4000000</v>
      </c>
      <c r="AH5" s="66">
        <v>0</v>
      </c>
      <c r="AI5" s="66">
        <v>62369</v>
      </c>
      <c r="AJ5" s="66">
        <v>2</v>
      </c>
      <c r="AK5" s="66">
        <v>125</v>
      </c>
      <c r="AL5" s="65">
        <v>20.7</v>
      </c>
      <c r="AM5" s="64">
        <v>2.16</v>
      </c>
      <c r="AN5" s="65">
        <v>14.6</v>
      </c>
      <c r="AO5" s="64">
        <v>3.7166666666666672</v>
      </c>
      <c r="AP5" s="64">
        <v>-0.61724656820297241</v>
      </c>
      <c r="AQ5" s="66">
        <v>38</v>
      </c>
      <c r="AR5" s="65">
        <v>14.6</v>
      </c>
      <c r="AS5" s="64">
        <v>28.729213714599599</v>
      </c>
      <c r="AT5" s="64">
        <v>4.4000000000000004</v>
      </c>
      <c r="AU5" s="64">
        <v>66.377282949073205</v>
      </c>
      <c r="AV5" s="64">
        <v>5.5691050980964194</v>
      </c>
      <c r="AW5" s="65">
        <v>18.600000000000001</v>
      </c>
      <c r="AX5" s="65">
        <v>81.7</v>
      </c>
      <c r="AY5" s="66">
        <v>1302.2639999999999</v>
      </c>
      <c r="AZ5" s="66">
        <v>17589198</v>
      </c>
      <c r="BA5" s="64">
        <v>0.53661899999999996</v>
      </c>
      <c r="BB5" s="64">
        <v>1.55</v>
      </c>
      <c r="BC5" s="64">
        <v>2.3012790000000001</v>
      </c>
    </row>
    <row r="6" spans="1:55">
      <c r="A6" t="s">
        <v>92</v>
      </c>
      <c r="B6" t="s">
        <v>94</v>
      </c>
      <c r="C6" s="66">
        <v>230.42315789473685</v>
      </c>
      <c r="D6" s="66">
        <v>0</v>
      </c>
      <c r="E6" s="66">
        <v>38046</v>
      </c>
      <c r="F6" s="66">
        <v>0</v>
      </c>
      <c r="G6" s="66">
        <v>0</v>
      </c>
      <c r="H6" s="66">
        <v>0</v>
      </c>
      <c r="I6" s="66">
        <v>0</v>
      </c>
      <c r="J6" s="66">
        <v>6029.0322580645161</v>
      </c>
      <c r="K6" s="64">
        <v>3.2258064516129031E-2</v>
      </c>
      <c r="L6" s="66">
        <v>1</v>
      </c>
      <c r="M6" s="64">
        <v>7.6</v>
      </c>
      <c r="N6" s="64">
        <v>-0.51781761646270752</v>
      </c>
      <c r="O6" s="64">
        <v>0.50437667676485054</v>
      </c>
      <c r="P6" s="64">
        <v>0.26031300000000002</v>
      </c>
      <c r="Q6" s="66">
        <v>147739156</v>
      </c>
      <c r="R6" s="66">
        <v>596.24</v>
      </c>
      <c r="S6" s="66">
        <v>737.49</v>
      </c>
      <c r="T6" s="64">
        <v>2.2907997780361171</v>
      </c>
      <c r="U6" s="65">
        <v>94.5</v>
      </c>
      <c r="V6" s="65">
        <v>16.600000000000001</v>
      </c>
      <c r="W6" s="65">
        <v>0.8</v>
      </c>
      <c r="X6" s="66">
        <v>83</v>
      </c>
      <c r="Y6" s="66">
        <v>235</v>
      </c>
      <c r="Z6" s="65">
        <v>4.3</v>
      </c>
      <c r="AA6" s="64">
        <v>120.17</v>
      </c>
      <c r="AB6" s="65">
        <v>103</v>
      </c>
      <c r="AC6" s="64">
        <v>0.62186741612385321</v>
      </c>
      <c r="AD6" s="64">
        <v>38.909999999999997</v>
      </c>
      <c r="AE6" s="66">
        <v>51980</v>
      </c>
      <c r="AF6" s="66">
        <v>0</v>
      </c>
      <c r="AG6" s="66">
        <v>5180</v>
      </c>
      <c r="AH6" s="66">
        <v>0</v>
      </c>
      <c r="AI6" s="66">
        <v>98969</v>
      </c>
      <c r="AJ6" s="66">
        <v>0</v>
      </c>
      <c r="AK6" s="66">
        <v>117</v>
      </c>
      <c r="AL6" s="65">
        <v>10.5</v>
      </c>
      <c r="AM6" s="64" t="s">
        <v>478</v>
      </c>
      <c r="AN6" s="65" t="s">
        <v>478</v>
      </c>
      <c r="AO6" s="64">
        <v>3.9666666666666663</v>
      </c>
      <c r="AP6" s="64">
        <v>-0.86477208137512207</v>
      </c>
      <c r="AQ6" s="66">
        <v>27</v>
      </c>
      <c r="AR6" s="65">
        <v>48.7</v>
      </c>
      <c r="AS6" s="64">
        <v>71.290504455566406</v>
      </c>
      <c r="AT6" s="64">
        <v>6.4</v>
      </c>
      <c r="AU6" s="64">
        <v>70.390468500458695</v>
      </c>
      <c r="AV6" s="64">
        <v>6</v>
      </c>
      <c r="AW6" s="65">
        <v>45.2</v>
      </c>
      <c r="AX6" s="65">
        <v>74.099999999999994</v>
      </c>
      <c r="AY6" s="66">
        <v>2259.2570000000001</v>
      </c>
      <c r="AZ6" s="66">
        <v>22253959</v>
      </c>
      <c r="BA6" s="64">
        <v>0</v>
      </c>
      <c r="BB6" s="64">
        <v>0.72</v>
      </c>
      <c r="BC6" s="64">
        <v>4.4480113333333335</v>
      </c>
    </row>
    <row r="7" spans="1:55">
      <c r="A7" t="s">
        <v>110</v>
      </c>
      <c r="B7" t="s">
        <v>112</v>
      </c>
      <c r="C7" s="66">
        <v>0</v>
      </c>
      <c r="D7" s="66">
        <v>0</v>
      </c>
      <c r="E7" s="66">
        <v>23542</v>
      </c>
      <c r="F7" s="66">
        <v>0</v>
      </c>
      <c r="G7" s="66">
        <v>0</v>
      </c>
      <c r="H7" s="66">
        <v>0</v>
      </c>
      <c r="I7" s="66">
        <v>0</v>
      </c>
      <c r="J7" s="66">
        <v>176000</v>
      </c>
      <c r="K7" s="64">
        <v>0.16129032258064516</v>
      </c>
      <c r="L7" s="66">
        <v>3</v>
      </c>
      <c r="M7" s="64">
        <v>7.3</v>
      </c>
      <c r="N7" s="64">
        <v>-1.1007781028747559</v>
      </c>
      <c r="O7" s="64">
        <v>0.37242434514571243</v>
      </c>
      <c r="P7" s="64">
        <v>0.34</v>
      </c>
      <c r="Q7" s="66">
        <v>1053317376</v>
      </c>
      <c r="R7" s="66">
        <v>478.59</v>
      </c>
      <c r="S7" s="66">
        <v>399.33</v>
      </c>
      <c r="T7" s="64">
        <v>3.9137268094936042</v>
      </c>
      <c r="U7" s="65">
        <v>147.5</v>
      </c>
      <c r="V7" s="65">
        <v>33.9</v>
      </c>
      <c r="W7" s="65">
        <v>0.4</v>
      </c>
      <c r="X7" s="66">
        <v>26</v>
      </c>
      <c r="Y7" s="66">
        <v>151</v>
      </c>
      <c r="Z7" s="65">
        <v>2.5</v>
      </c>
      <c r="AA7" s="64">
        <v>41.9</v>
      </c>
      <c r="AB7" s="65">
        <v>181</v>
      </c>
      <c r="AC7" s="64">
        <v>0.70726663629031794</v>
      </c>
      <c r="AD7" s="64">
        <v>39.78</v>
      </c>
      <c r="AE7" s="66">
        <v>2215339</v>
      </c>
      <c r="AF7" s="66">
        <v>1600000</v>
      </c>
      <c r="AG7" s="66">
        <v>0</v>
      </c>
      <c r="AH7" s="66">
        <v>90000</v>
      </c>
      <c r="AI7" s="66">
        <v>355132</v>
      </c>
      <c r="AJ7" s="66">
        <v>115944</v>
      </c>
      <c r="AK7" s="66">
        <v>104</v>
      </c>
      <c r="AL7" s="65">
        <v>34.799999999999997</v>
      </c>
      <c r="AM7" s="64" t="s">
        <v>478</v>
      </c>
      <c r="AN7" s="65" t="s">
        <v>478</v>
      </c>
      <c r="AO7" s="64" t="s">
        <v>478</v>
      </c>
      <c r="AP7" s="64">
        <v>-1.4959820508956909</v>
      </c>
      <c r="AQ7" s="66">
        <v>22</v>
      </c>
      <c r="AR7" s="65" t="s">
        <v>478</v>
      </c>
      <c r="AS7" s="64">
        <v>37.267051696777301</v>
      </c>
      <c r="AT7" s="64">
        <v>2.2999999999999998</v>
      </c>
      <c r="AU7" s="64">
        <v>35.5643768253939</v>
      </c>
      <c r="AV7" s="64">
        <v>3</v>
      </c>
      <c r="AW7" s="65">
        <v>11.9</v>
      </c>
      <c r="AX7" s="65">
        <v>50.7</v>
      </c>
      <c r="AY7" s="66">
        <v>1866.809</v>
      </c>
      <c r="AZ7" s="66">
        <v>12825314</v>
      </c>
      <c r="BA7" s="64">
        <v>0</v>
      </c>
      <c r="BB7" s="64">
        <v>0</v>
      </c>
      <c r="BC7" s="64">
        <v>1.2348319999999999</v>
      </c>
    </row>
    <row r="8" spans="1:55">
      <c r="A8" t="s">
        <v>158</v>
      </c>
      <c r="B8" t="s">
        <v>160</v>
      </c>
      <c r="C8" s="66">
        <v>0</v>
      </c>
      <c r="D8" s="66">
        <v>0</v>
      </c>
      <c r="E8" s="66">
        <v>1411</v>
      </c>
      <c r="F8" s="66">
        <v>0</v>
      </c>
      <c r="G8" s="66">
        <v>0</v>
      </c>
      <c r="H8" s="66">
        <v>0</v>
      </c>
      <c r="I8" s="66">
        <v>0</v>
      </c>
      <c r="J8" s="66">
        <v>13806.451612903225</v>
      </c>
      <c r="K8" s="64">
        <v>3.2258064516129031E-2</v>
      </c>
      <c r="L8" s="66">
        <v>0</v>
      </c>
      <c r="M8" s="64">
        <v>10.199999999999999</v>
      </c>
      <c r="N8" s="64">
        <v>-4.6368207782506943E-2</v>
      </c>
      <c r="O8" s="64">
        <v>0.44071496109944619</v>
      </c>
      <c r="P8" s="64">
        <v>0.32852320000000002</v>
      </c>
      <c r="Q8" s="66">
        <v>19898727</v>
      </c>
      <c r="R8" s="66">
        <v>138.80000000000001</v>
      </c>
      <c r="S8" s="66">
        <v>110.8</v>
      </c>
      <c r="T8" s="64">
        <v>15.659489954068276</v>
      </c>
      <c r="U8" s="65">
        <v>73.8</v>
      </c>
      <c r="V8" s="65">
        <v>15.8</v>
      </c>
      <c r="W8" s="65">
        <v>1.1000000000000001</v>
      </c>
      <c r="X8" s="66">
        <v>85</v>
      </c>
      <c r="Y8" s="66">
        <v>173</v>
      </c>
      <c r="Z8" s="65">
        <v>1.2</v>
      </c>
      <c r="AA8" s="64">
        <v>97.69</v>
      </c>
      <c r="AB8" s="65">
        <v>97</v>
      </c>
      <c r="AC8" s="64">
        <v>0.62449375727335998</v>
      </c>
      <c r="AD8" s="64">
        <v>47.28</v>
      </c>
      <c r="AE8" s="66">
        <v>428000</v>
      </c>
      <c r="AF8" s="66">
        <v>3300</v>
      </c>
      <c r="AG8" s="66">
        <v>0</v>
      </c>
      <c r="AH8" s="66">
        <v>0</v>
      </c>
      <c r="AI8" s="66">
        <v>9853</v>
      </c>
      <c r="AJ8" s="66">
        <v>0</v>
      </c>
      <c r="AK8" s="66">
        <v>127</v>
      </c>
      <c r="AL8" s="65">
        <v>6</v>
      </c>
      <c r="AM8" s="64">
        <v>2.81</v>
      </c>
      <c r="AN8" s="65">
        <v>4.5999999999999996</v>
      </c>
      <c r="AO8" s="64">
        <v>3.8166666666666673</v>
      </c>
      <c r="AP8" s="64">
        <v>-0.71818774938583374</v>
      </c>
      <c r="AQ8" s="66">
        <v>29</v>
      </c>
      <c r="AR8" s="65" t="s">
        <v>478</v>
      </c>
      <c r="AS8" s="64">
        <v>52.004360198974602</v>
      </c>
      <c r="AT8" s="64">
        <v>14</v>
      </c>
      <c r="AU8" s="64">
        <v>99.976693695130805</v>
      </c>
      <c r="AV8" s="64">
        <v>33</v>
      </c>
      <c r="AW8" s="65">
        <v>60.2</v>
      </c>
      <c r="AX8" s="65">
        <v>90.1</v>
      </c>
      <c r="AY8" s="66">
        <v>1943.3979999999999</v>
      </c>
      <c r="AZ8" s="66">
        <v>1849285</v>
      </c>
      <c r="BA8" s="64">
        <v>6.4029999999999998E-3</v>
      </c>
      <c r="BB8" s="64">
        <v>0.66</v>
      </c>
      <c r="BC8" s="64">
        <v>2.3313333333333335E-2</v>
      </c>
    </row>
    <row r="9" spans="1:55">
      <c r="A9" t="s">
        <v>176</v>
      </c>
      <c r="B9" t="s">
        <v>178</v>
      </c>
      <c r="C9" s="66">
        <v>0</v>
      </c>
      <c r="D9" s="66">
        <v>0</v>
      </c>
      <c r="E9" s="66">
        <v>12606</v>
      </c>
      <c r="F9" s="66">
        <v>0</v>
      </c>
      <c r="G9" s="66">
        <v>0</v>
      </c>
      <c r="H9" s="66">
        <v>0</v>
      </c>
      <c r="I9" s="66">
        <v>0</v>
      </c>
      <c r="J9" s="66">
        <v>175064.51612903227</v>
      </c>
      <c r="K9" s="64">
        <v>0.16129032258064516</v>
      </c>
      <c r="L9" s="66">
        <v>4</v>
      </c>
      <c r="M9" s="64">
        <v>7.5</v>
      </c>
      <c r="N9" s="64">
        <v>-1.6854244470596313</v>
      </c>
      <c r="O9" s="64">
        <v>0.4067044626814591</v>
      </c>
      <c r="P9" s="64">
        <v>0.53345569999999998</v>
      </c>
      <c r="Q9" s="66">
        <v>964530932</v>
      </c>
      <c r="R9" s="66">
        <v>1001.3</v>
      </c>
      <c r="S9" s="66">
        <v>1391.3</v>
      </c>
      <c r="T9" s="64">
        <v>10.209351813922886</v>
      </c>
      <c r="U9" s="65">
        <v>122.7</v>
      </c>
      <c r="V9" s="65">
        <v>27.9</v>
      </c>
      <c r="W9" s="65">
        <v>0.8</v>
      </c>
      <c r="X9" s="66">
        <v>23</v>
      </c>
      <c r="Y9" s="66">
        <v>60</v>
      </c>
      <c r="Z9" s="65">
        <v>0.9</v>
      </c>
      <c r="AA9" s="64">
        <v>73.75</v>
      </c>
      <c r="AB9" s="65">
        <v>176</v>
      </c>
      <c r="AC9" s="64">
        <v>0.67307080097362082</v>
      </c>
      <c r="AD9" s="64">
        <v>33.020000000000003</v>
      </c>
      <c r="AE9" s="66">
        <v>3500000</v>
      </c>
      <c r="AF9" s="66">
        <v>46000</v>
      </c>
      <c r="AG9" s="66">
        <v>7</v>
      </c>
      <c r="AH9" s="66">
        <v>353400</v>
      </c>
      <c r="AI9" s="66">
        <v>13928</v>
      </c>
      <c r="AJ9" s="66">
        <v>28</v>
      </c>
      <c r="AK9" s="66">
        <v>136</v>
      </c>
      <c r="AL9" s="65">
        <v>4.9000000000000004</v>
      </c>
      <c r="AM9" s="64">
        <v>2.12</v>
      </c>
      <c r="AN9" s="65">
        <v>8.3000000000000007</v>
      </c>
      <c r="AO9" s="64">
        <v>3.05</v>
      </c>
      <c r="AP9" s="64">
        <v>-0.83902931213378906</v>
      </c>
      <c r="AQ9" s="66">
        <v>32</v>
      </c>
      <c r="AR9" s="65" t="s">
        <v>478</v>
      </c>
      <c r="AS9" s="64">
        <v>33.560939788818402</v>
      </c>
      <c r="AT9" s="64">
        <v>2.2999999999999998</v>
      </c>
      <c r="AU9" s="64">
        <v>129.06693722572399</v>
      </c>
      <c r="AV9" s="64">
        <v>2</v>
      </c>
      <c r="AW9" s="65">
        <v>21.9</v>
      </c>
      <c r="AX9" s="65">
        <v>67.2</v>
      </c>
      <c r="AY9" s="66">
        <v>1128.0440000000001</v>
      </c>
      <c r="AZ9" s="66">
        <v>15301650</v>
      </c>
      <c r="BA9" s="64">
        <v>0</v>
      </c>
      <c r="BB9" s="64">
        <v>1.4</v>
      </c>
      <c r="BC9" s="64">
        <v>1.3706593333333332</v>
      </c>
    </row>
    <row r="10" spans="1:55">
      <c r="A10" t="s">
        <v>196</v>
      </c>
      <c r="B10" t="s">
        <v>198</v>
      </c>
      <c r="C10" s="66">
        <v>0</v>
      </c>
      <c r="D10" s="66">
        <v>0</v>
      </c>
      <c r="E10" s="66">
        <v>1359</v>
      </c>
      <c r="F10" s="66">
        <v>0</v>
      </c>
      <c r="G10" s="66">
        <v>0</v>
      </c>
      <c r="H10" s="66">
        <v>0</v>
      </c>
      <c r="I10" s="66">
        <v>0</v>
      </c>
      <c r="J10" s="66">
        <v>97706.677419354834</v>
      </c>
      <c r="K10" s="64">
        <v>0.16129032258064516</v>
      </c>
      <c r="L10" s="66">
        <v>2</v>
      </c>
      <c r="M10" s="64">
        <v>5</v>
      </c>
      <c r="N10" s="64">
        <v>-1.0169016122817993</v>
      </c>
      <c r="O10" s="64">
        <v>0.4870819578435211</v>
      </c>
      <c r="P10" s="64">
        <v>0.36249219999999999</v>
      </c>
      <c r="Q10" s="66">
        <v>278567395</v>
      </c>
      <c r="R10" s="66">
        <v>408.31</v>
      </c>
      <c r="S10" s="66">
        <v>291.29000000000002</v>
      </c>
      <c r="T10" s="64">
        <v>10.836079689929695</v>
      </c>
      <c r="U10" s="65">
        <v>90.1</v>
      </c>
      <c r="V10" s="65">
        <v>19.5</v>
      </c>
      <c r="W10" s="65">
        <v>1.3</v>
      </c>
      <c r="X10" s="66">
        <v>40</v>
      </c>
      <c r="Y10" s="66">
        <v>115</v>
      </c>
      <c r="Z10" s="65">
        <v>0.4</v>
      </c>
      <c r="AA10" s="64">
        <v>121.66</v>
      </c>
      <c r="AB10" s="65">
        <v>80</v>
      </c>
      <c r="AC10" s="64">
        <v>0.643983862292831</v>
      </c>
      <c r="AD10" s="64">
        <v>40.46</v>
      </c>
      <c r="AE10" s="66">
        <v>700000</v>
      </c>
      <c r="AF10" s="66">
        <v>4225</v>
      </c>
      <c r="AG10" s="66">
        <v>0</v>
      </c>
      <c r="AH10" s="66">
        <v>0</v>
      </c>
      <c r="AI10" s="66">
        <v>96144</v>
      </c>
      <c r="AJ10" s="66">
        <v>6208</v>
      </c>
      <c r="AK10" s="66">
        <v>131</v>
      </c>
      <c r="AL10" s="65">
        <v>6.5</v>
      </c>
      <c r="AM10" s="64">
        <v>2.21</v>
      </c>
      <c r="AN10" s="65">
        <v>4.4000000000000004</v>
      </c>
      <c r="AO10" s="64">
        <v>3.06666666666667</v>
      </c>
      <c r="AP10" s="64">
        <v>-0.90269047021865845</v>
      </c>
      <c r="AQ10" s="66">
        <v>30</v>
      </c>
      <c r="AR10" s="65" t="s">
        <v>478</v>
      </c>
      <c r="AS10" s="64">
        <v>45.5037841796875</v>
      </c>
      <c r="AT10" s="64">
        <v>6.2</v>
      </c>
      <c r="AU10" s="64">
        <v>102.527455859821</v>
      </c>
      <c r="AV10" s="64">
        <v>1.0311438827980983</v>
      </c>
      <c r="AW10" s="65">
        <v>26.7</v>
      </c>
      <c r="AX10" s="65">
        <v>49.6</v>
      </c>
      <c r="AY10" s="66">
        <v>2008.2560000000001</v>
      </c>
      <c r="AZ10" s="66">
        <v>3889880</v>
      </c>
      <c r="BA10" s="64">
        <v>5.2498000000000003E-2</v>
      </c>
      <c r="BB10" s="64">
        <v>0</v>
      </c>
      <c r="BC10" s="64">
        <v>1.5508706666666667</v>
      </c>
    </row>
    <row r="11" spans="1:55">
      <c r="A11" t="s">
        <v>224</v>
      </c>
      <c r="B11" t="s">
        <v>226</v>
      </c>
      <c r="C11" s="66">
        <v>0</v>
      </c>
      <c r="D11" s="66">
        <v>0</v>
      </c>
      <c r="E11" s="66">
        <v>23177</v>
      </c>
      <c r="F11" s="66">
        <v>0</v>
      </c>
      <c r="G11" s="66">
        <v>0</v>
      </c>
      <c r="H11" s="66">
        <v>0</v>
      </c>
      <c r="I11" s="66">
        <v>0</v>
      </c>
      <c r="J11" s="66">
        <v>649130.90322580643</v>
      </c>
      <c r="K11" s="64">
        <v>0.22580645161290322</v>
      </c>
      <c r="L11" s="66">
        <v>3</v>
      </c>
      <c r="M11" s="64">
        <v>4.7</v>
      </c>
      <c r="N11" s="64">
        <v>-1.2963707447052002</v>
      </c>
      <c r="O11" s="64">
        <v>0.33699759750576341</v>
      </c>
      <c r="P11" s="64">
        <v>0.58388890000000004</v>
      </c>
      <c r="Q11" s="66">
        <v>1037425567</v>
      </c>
      <c r="R11" s="66">
        <v>901.87</v>
      </c>
      <c r="S11" s="66">
        <v>773.14</v>
      </c>
      <c r="T11" s="64">
        <v>13.549064276010903</v>
      </c>
      <c r="U11" s="65">
        <v>104.2</v>
      </c>
      <c r="V11" s="65">
        <v>37.9</v>
      </c>
      <c r="W11" s="65">
        <v>0.2</v>
      </c>
      <c r="X11" s="66">
        <v>16</v>
      </c>
      <c r="Y11" s="66">
        <v>102</v>
      </c>
      <c r="Z11" s="65">
        <v>0.4</v>
      </c>
      <c r="AA11" s="64">
        <v>44.24</v>
      </c>
      <c r="AB11" s="65">
        <v>154</v>
      </c>
      <c r="AC11" s="64">
        <v>0.67375850129521209</v>
      </c>
      <c r="AD11" s="64">
        <v>34.549999999999997</v>
      </c>
      <c r="AE11" s="66">
        <v>3535826</v>
      </c>
      <c r="AF11" s="66">
        <v>165943</v>
      </c>
      <c r="AG11" s="66">
        <v>165766</v>
      </c>
      <c r="AH11" s="66">
        <v>0</v>
      </c>
      <c r="AI11" s="66">
        <v>60510</v>
      </c>
      <c r="AJ11" s="66">
        <v>3127</v>
      </c>
      <c r="AK11" s="66">
        <v>121</v>
      </c>
      <c r="AL11" s="65">
        <v>11.3</v>
      </c>
      <c r="AM11" s="64">
        <v>2.02</v>
      </c>
      <c r="AN11" s="65">
        <v>11.3</v>
      </c>
      <c r="AO11" s="64">
        <v>2.9</v>
      </c>
      <c r="AP11" s="64">
        <v>-0.7070775032043457</v>
      </c>
      <c r="AQ11" s="66">
        <v>35</v>
      </c>
      <c r="AR11" s="65" t="s">
        <v>478</v>
      </c>
      <c r="AS11" s="64">
        <v>15.4566974639893</v>
      </c>
      <c r="AT11" s="64">
        <v>1.7</v>
      </c>
      <c r="AU11" s="64">
        <v>39.292209696785498</v>
      </c>
      <c r="AV11" s="64">
        <v>1.5206787687450671</v>
      </c>
      <c r="AW11" s="65">
        <v>9</v>
      </c>
      <c r="AX11" s="65">
        <v>52.3</v>
      </c>
      <c r="AY11" s="66">
        <v>771.06799999999998</v>
      </c>
      <c r="AZ11" s="66">
        <v>17831270</v>
      </c>
      <c r="BA11" s="64">
        <v>0</v>
      </c>
      <c r="BB11" s="64">
        <v>1.08</v>
      </c>
      <c r="BC11" s="64">
        <v>1.8837866666666667</v>
      </c>
    </row>
    <row r="12" spans="1:55">
      <c r="A12" t="s">
        <v>242</v>
      </c>
      <c r="B12" t="s">
        <v>244</v>
      </c>
      <c r="C12" s="66">
        <v>0</v>
      </c>
      <c r="D12" s="66">
        <v>0</v>
      </c>
      <c r="E12" s="66">
        <v>191347</v>
      </c>
      <c r="F12" s="66">
        <v>0</v>
      </c>
      <c r="G12" s="66">
        <v>0</v>
      </c>
      <c r="H12" s="66">
        <v>0</v>
      </c>
      <c r="I12" s="66">
        <v>0</v>
      </c>
      <c r="J12" s="66">
        <v>0</v>
      </c>
      <c r="K12" s="64">
        <v>0</v>
      </c>
      <c r="L12" s="66">
        <v>5</v>
      </c>
      <c r="M12" s="64">
        <v>20</v>
      </c>
      <c r="N12" s="64">
        <v>-2.0793542861938477</v>
      </c>
      <c r="O12" s="64">
        <v>0.50363604567050857</v>
      </c>
      <c r="P12" s="64">
        <v>0.23892179999999999</v>
      </c>
      <c r="Q12" s="66">
        <v>88645941</v>
      </c>
      <c r="R12" s="66">
        <v>1915.82</v>
      </c>
      <c r="S12" s="66">
        <v>2529.48</v>
      </c>
      <c r="T12" s="64">
        <v>0.43474803129576223</v>
      </c>
      <c r="U12" s="65">
        <v>117.4</v>
      </c>
      <c r="V12" s="65">
        <v>31</v>
      </c>
      <c r="W12" s="65">
        <v>4</v>
      </c>
      <c r="X12" s="66">
        <v>9</v>
      </c>
      <c r="Y12" s="66">
        <v>338</v>
      </c>
      <c r="Z12" s="65">
        <v>3.2</v>
      </c>
      <c r="AA12" s="64">
        <v>161.39999</v>
      </c>
      <c r="AB12" s="65">
        <v>151</v>
      </c>
      <c r="AC12" s="64" t="s">
        <v>478</v>
      </c>
      <c r="AD12" s="64">
        <v>48.83</v>
      </c>
      <c r="AE12" s="66">
        <v>7015896</v>
      </c>
      <c r="AF12" s="66">
        <v>81506</v>
      </c>
      <c r="AG12" s="66">
        <v>22244</v>
      </c>
      <c r="AH12" s="66">
        <v>0</v>
      </c>
      <c r="AI12" s="66">
        <v>3154</v>
      </c>
      <c r="AJ12" s="66">
        <v>0</v>
      </c>
      <c r="AK12" s="66">
        <v>124</v>
      </c>
      <c r="AL12" s="65">
        <v>6.4</v>
      </c>
      <c r="AM12" s="64">
        <v>2.41</v>
      </c>
      <c r="AN12" s="65">
        <v>4</v>
      </c>
      <c r="AO12" s="64">
        <v>3.9</v>
      </c>
      <c r="AP12" s="64">
        <v>-1.0093042850494385</v>
      </c>
      <c r="AQ12" s="66">
        <v>27</v>
      </c>
      <c r="AR12" s="65">
        <v>50.3</v>
      </c>
      <c r="AS12" s="64">
        <v>51.077659606933601</v>
      </c>
      <c r="AT12" s="64">
        <v>38</v>
      </c>
      <c r="AU12" s="64">
        <v>73.291961606273901</v>
      </c>
      <c r="AV12" s="64">
        <v>21</v>
      </c>
      <c r="AW12" s="65">
        <v>27.8</v>
      </c>
      <c r="AX12" s="65">
        <v>64</v>
      </c>
      <c r="AY12" s="66">
        <v>2582.1819999999998</v>
      </c>
      <c r="AZ12" s="66">
        <v>173615345</v>
      </c>
      <c r="BA12" s="64">
        <v>0</v>
      </c>
      <c r="BB12" s="64">
        <v>1.3830680000000002</v>
      </c>
      <c r="BC12" s="64">
        <v>2.0016586666666667</v>
      </c>
    </row>
    <row r="13" spans="1:55">
      <c r="A13" t="s">
        <v>317</v>
      </c>
      <c r="B13" t="s">
        <v>319</v>
      </c>
      <c r="C13" s="66">
        <v>0</v>
      </c>
      <c r="D13" s="66">
        <v>0</v>
      </c>
      <c r="E13" s="66">
        <v>16227</v>
      </c>
      <c r="F13" s="66">
        <v>0</v>
      </c>
      <c r="G13" s="66">
        <v>0</v>
      </c>
      <c r="H13" s="66">
        <v>0</v>
      </c>
      <c r="I13" s="66">
        <v>0</v>
      </c>
      <c r="J13" s="66">
        <v>57216.193548387098</v>
      </c>
      <c r="K13" s="64">
        <v>9.6774193548387094E-2</v>
      </c>
      <c r="L13" s="66">
        <v>2</v>
      </c>
      <c r="M13" s="64">
        <v>2.8</v>
      </c>
      <c r="N13" s="64">
        <v>-8.6355820298194885E-2</v>
      </c>
      <c r="O13" s="64">
        <v>0.48527805862157891</v>
      </c>
      <c r="P13" s="64">
        <v>0.38993559999999999</v>
      </c>
      <c r="Q13" s="66">
        <v>96423451</v>
      </c>
      <c r="R13" s="66">
        <v>1080.18</v>
      </c>
      <c r="S13" s="66">
        <v>982.82</v>
      </c>
      <c r="T13" s="64">
        <v>7.7904612850911867</v>
      </c>
      <c r="U13" s="65">
        <v>55.3</v>
      </c>
      <c r="V13" s="65">
        <v>16.8</v>
      </c>
      <c r="W13" s="65">
        <v>0.6</v>
      </c>
      <c r="X13" s="66">
        <v>80</v>
      </c>
      <c r="Y13" s="66">
        <v>136</v>
      </c>
      <c r="Z13" s="65">
        <v>0.5</v>
      </c>
      <c r="AA13" s="64">
        <v>96.49</v>
      </c>
      <c r="AB13" s="65">
        <v>83</v>
      </c>
      <c r="AC13" s="64">
        <v>0.5374709451945221</v>
      </c>
      <c r="AD13" s="64">
        <v>40.299999999999997</v>
      </c>
      <c r="AE13" s="66">
        <v>907000</v>
      </c>
      <c r="AF13" s="66">
        <v>163306</v>
      </c>
      <c r="AG13" s="66">
        <v>1</v>
      </c>
      <c r="AH13" s="66">
        <v>40000</v>
      </c>
      <c r="AI13" s="66">
        <v>14237</v>
      </c>
      <c r="AJ13" s="66">
        <v>0</v>
      </c>
      <c r="AK13" s="66">
        <v>104</v>
      </c>
      <c r="AL13" s="65">
        <v>16.7</v>
      </c>
      <c r="AM13" s="64">
        <v>2.16</v>
      </c>
      <c r="AN13" s="65">
        <v>7.1</v>
      </c>
      <c r="AO13" s="64">
        <v>3.55</v>
      </c>
      <c r="AP13" s="64">
        <v>-0.47856616973876953</v>
      </c>
      <c r="AQ13" s="66">
        <v>43</v>
      </c>
      <c r="AR13" s="65">
        <v>53.5</v>
      </c>
      <c r="AS13" s="64">
        <v>52.051959991455099</v>
      </c>
      <c r="AT13" s="64">
        <v>20.9</v>
      </c>
      <c r="AU13" s="64">
        <v>92.927982747104707</v>
      </c>
      <c r="AV13" s="64">
        <v>7.5158092720618148</v>
      </c>
      <c r="AW13" s="65">
        <v>51.9</v>
      </c>
      <c r="AX13" s="65">
        <v>74.099999999999994</v>
      </c>
      <c r="AY13" s="66">
        <v>1969.9580000000001</v>
      </c>
      <c r="AZ13" s="66">
        <v>14133280</v>
      </c>
      <c r="BA13" s="64">
        <v>7.6928999999999997E-2</v>
      </c>
      <c r="BB13" s="64">
        <v>1.575</v>
      </c>
      <c r="BC13" s="64">
        <v>0.40378633333333336</v>
      </c>
    </row>
  </sheetData>
  <mergeCells count="1">
    <mergeCell ref="A1:B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D56D188CBA27BF43BA16AB0991F8810A" ma:contentTypeVersion="20" ma:contentTypeDescription="Create a new document." ma:contentTypeScope="" ma:versionID="1ecaf393d00ab8bb4348a8ed99f7a650">
  <xsd:schema xmlns:xsd="http://www.w3.org/2001/XMLSchema" xmlns:xs="http://www.w3.org/2001/XMLSchema" xmlns:p="http://schemas.microsoft.com/office/2006/metadata/properties" xmlns:ns2="2d04cdad-faad-4bbc-9725-fbca26071bed" xmlns:ns3="d4bd7185-3ccc-47d5-be69-542fd420c7c8" xmlns:ns4="985ec44e-1bab-4c0b-9df0-6ba128686fc9" targetNamespace="http://schemas.microsoft.com/office/2006/metadata/properties" ma:root="true" ma:fieldsID="77c527618999e8f96595494c69a7c5bf" ns2:_="" ns3:_="" ns4:_="">
    <xsd:import namespace="2d04cdad-faad-4bbc-9725-fbca26071bed"/>
    <xsd:import namespace="d4bd7185-3ccc-47d5-be69-542fd420c7c8"/>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4cdad-faad-4bbc-9725-fbca26071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bd7185-3ccc-47d5-be69-542fd420c7c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66e76e7-0209-4c1a-934d-ec0b7e857707}" ma:internalName="TaxCatchAll" ma:showField="CatchAllData" ma:web="d4bd7185-3ccc-47d5-be69-542fd420c7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2d04cdad-faad-4bbc-9725-fbca26071b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EA8E3D-7828-46B6-8666-85A5F5925C48}">
  <ds:schemaRefs>
    <ds:schemaRef ds:uri="http://schemas.microsoft.com/PowerBIAddIn"/>
  </ds:schemaRefs>
</ds:datastoreItem>
</file>

<file path=customXml/itemProps2.xml><?xml version="1.0" encoding="utf-8"?>
<ds:datastoreItem xmlns:ds="http://schemas.openxmlformats.org/officeDocument/2006/customXml" ds:itemID="{9FCA8671-086D-43DA-A117-132A10908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4cdad-faad-4bbc-9725-fbca26071bed"/>
    <ds:schemaRef ds:uri="d4bd7185-3ccc-47d5-be69-542fd420c7c8"/>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0D5CAB-664F-4877-90D2-969A72F36CA5}">
  <ds:schemaRefs>
    <ds:schemaRef ds:uri="http://schemas.microsoft.com/sharepoint/v3/contenttype/forms"/>
  </ds:schemaRefs>
</ds:datastoreItem>
</file>

<file path=customXml/itemProps4.xml><?xml version="1.0" encoding="utf-8"?>
<ds:datastoreItem xmlns:ds="http://schemas.openxmlformats.org/officeDocument/2006/customXml" ds:itemID="{4604D0C7-3E53-4D36-BB78-679D16A40416}">
  <ds:schemaRefs>
    <ds:schemaRef ds:uri="http://schemas.microsoft.com/office/2006/metadata/properties"/>
    <ds:schemaRef ds:uri="http://schemas.microsoft.com/office/infopath/2007/PartnerControls"/>
    <ds:schemaRef ds:uri="985ec44e-1bab-4c0b-9df0-6ba128686fc9"/>
    <ds:schemaRef ds:uri="2d04cdad-faad-4bbc-9725-fbca26071b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Home</vt:lpstr>
      <vt:lpstr>Table of Contents</vt:lpstr>
      <vt:lpstr>INFORM SAHEL Sep 2024 (a-z)</vt:lpstr>
      <vt:lpstr>Hazard &amp; Exposure</vt:lpstr>
      <vt:lpstr>Vulnerability</vt:lpstr>
      <vt:lpstr>Lack of Coping Capacity</vt:lpstr>
      <vt:lpstr>Indicator Data</vt:lpstr>
      <vt:lpstr>Indicator Metadata</vt:lpstr>
      <vt:lpstr>Indicator Data (national)</vt:lpstr>
      <vt:lpstr>'Indicator Metadata'!_2012.06.11___GFM_Indicator_List</vt:lpstr>
      <vt:lpstr>'INFORM SAHEL Sep 2024 (a-z)'!Print_Area</vt:lpstr>
      <vt:lpstr>'Indicator Metadata'!Print_Titles</vt:lpstr>
      <vt:lpstr>'INFORM SAHEL Sep 2024 (a-z)'!Print_Titles</vt:lpstr>
    </vt:vector>
  </TitlesOfParts>
  <Manager/>
  <Company>JRC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Mareme Thiam</cp:lastModifiedBy>
  <cp:revision/>
  <dcterms:created xsi:type="dcterms:W3CDTF">2013-01-24T09:37:59Z</dcterms:created>
  <dcterms:modified xsi:type="dcterms:W3CDTF">2025-01-10T11:26:42Z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0x010100D56D188CBA27BF43BA16AB0991F8810A</vt:lpwstr>
  </property>
  <property fmtid="{D5CDD505-2E9C-101B-9397-08002B2CF9AE}" pid="3" name="Workbook type">
    <vt:lpwstr>Custom</vt:lpwstr>
  </property>
  <property fmtid="{D5CDD505-2E9C-101B-9397-08002B2CF9AE}" pid="4" name="Workbook id">
    <vt:lpwstr>62c2ae9c-ef9d-4d91-8bfd-ec2a74444f46</vt:lpwstr>
  </property>
  <property fmtid="{D5CDD505-2E9C-101B-9397-08002B2CF9AE}" pid="5" name="Workbook version">
    <vt:lpwstr>Custom</vt:lpwstr>
  </property>
  <property fmtid="{D5CDD505-2E9C-101B-9397-08002B2CF9AE}" pid="6" name="MediaServiceImageTags">
    <vt:lpwstr/>
  </property>
</Properties>
</file>